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審判割り１" sheetId="1" r:id="rId1"/>
    <sheet name="審判割り２" sheetId="2" r:id="rId2"/>
    <sheet name="組合せ" sheetId="3" r:id="rId3"/>
    <sheet name="予選成績" sheetId="4" r:id="rId4"/>
    <sheet name="決勝成績" sheetId="5" r:id="rId5"/>
    <sheet name="確認表" sheetId="6" r:id="rId6"/>
    <sheet name="抽選" sheetId="7" r:id="rId7"/>
  </sheets>
  <definedNames>
    <definedName name="_xlnm.Print_Area" localSheetId="4">'決勝成績'!$A$1:$AB$48</definedName>
    <definedName name="_xlnm.Print_Area" localSheetId="0">'審判割り１'!$A$1:$V$47</definedName>
    <definedName name="_xlnm.Print_Area" localSheetId="2">'組合せ'!$A$1:$O$34</definedName>
    <definedName name="_xlnm.Print_Area" localSheetId="3">'予選成績'!$A$1:$AB$43</definedName>
  </definedNames>
  <calcPr fullCalcOnLoad="1"/>
</workbook>
</file>

<file path=xl/sharedStrings.xml><?xml version="1.0" encoding="utf-8"?>
<sst xmlns="http://schemas.openxmlformats.org/spreadsheetml/2006/main" count="692" uniqueCount="189">
  <si>
    <t>平成２１年度石巻管内中学校新人総合体育大会（サッカー競技）審判割</t>
  </si>
  <si>
    <t>９月２６日（土）</t>
  </si>
  <si>
    <t>会場（　石巻フットボール場　）</t>
  </si>
  <si>
    <t>会場（　ふれあい）</t>
  </si>
  <si>
    <t>時間</t>
  </si>
  <si>
    <t>組み合わせ</t>
  </si>
  <si>
    <t>主審</t>
  </si>
  <si>
    <t>副審　</t>
  </si>
  <si>
    <t>副審</t>
  </si>
  <si>
    <t>①</t>
  </si>
  <si>
    <t>　９：００～</t>
  </si>
  <si>
    <t>対</t>
  </si>
  <si>
    <t>A</t>
  </si>
  <si>
    <t>協会</t>
  </si>
  <si>
    <t>②</t>
  </si>
  <si>
    <t>１０：１０～</t>
  </si>
  <si>
    <t>B</t>
  </si>
  <si>
    <t>１０：１０～</t>
  </si>
  <si>
    <t>③</t>
  </si>
  <si>
    <t>１１：２０～</t>
  </si>
  <si>
    <t>B</t>
  </si>
  <si>
    <t>１１：２０～</t>
  </si>
  <si>
    <t>④</t>
  </si>
  <si>
    <t>１２：３０～</t>
  </si>
  <si>
    <t>⑤</t>
  </si>
  <si>
    <t>１３：４０～</t>
  </si>
  <si>
    <t>１３：４０～</t>
  </si>
  <si>
    <t>⑥</t>
  </si>
  <si>
    <t>１４：５０～</t>
  </si>
  <si>
    <t>A</t>
  </si>
  <si>
    <t>１４：５０～</t>
  </si>
  <si>
    <t>９月２７日（日）決勝リーグ</t>
  </si>
  <si>
    <t>会場（フットボール場）</t>
  </si>
  <si>
    <t>A</t>
  </si>
  <si>
    <t>　９：００～</t>
  </si>
  <si>
    <t>②</t>
  </si>
  <si>
    <t>１０：３０～</t>
  </si>
  <si>
    <t>Ａ２</t>
  </si>
  <si>
    <t>③</t>
  </si>
  <si>
    <t>１３：００～</t>
  </si>
  <si>
    <t>A</t>
  </si>
  <si>
    <t>④</t>
  </si>
  <si>
    <t>１４：３０～</t>
  </si>
  <si>
    <t>B</t>
  </si>
  <si>
    <t>１４：３０～</t>
  </si>
  <si>
    <t>１０月３日（土）決勝リーグ</t>
  </si>
  <si>
    <t>会場（ふれあいＡ）</t>
  </si>
  <si>
    <t>９：００～</t>
  </si>
  <si>
    <t>９：００～</t>
  </si>
  <si>
    <t>⑥</t>
  </si>
  <si>
    <t>１０：３０～</t>
  </si>
  <si>
    <t>Ａ１</t>
  </si>
  <si>
    <t>１０月３日（土）決勝</t>
  </si>
  <si>
    <t>１０月３日（土）3位決定戦</t>
  </si>
  <si>
    <t>⑦</t>
  </si>
  <si>
    <t>１３：００～</t>
  </si>
  <si>
    <t>ブロック1位</t>
  </si>
  <si>
    <t>⑦</t>
  </si>
  <si>
    <t>１３：００～</t>
  </si>
  <si>
    <t>ブロック2位</t>
  </si>
  <si>
    <t>②</t>
  </si>
  <si>
    <t>１０：１０～</t>
  </si>
  <si>
    <t>③</t>
  </si>
  <si>
    <t>１１：２０～</t>
  </si>
  <si>
    <t>④</t>
  </si>
  <si>
    <t>１２：３０～</t>
  </si>
  <si>
    <t>⑥</t>
  </si>
  <si>
    <t>１４：５０～</t>
  </si>
  <si>
    <t>会場（　ふれあいA　）</t>
  </si>
  <si>
    <t>⑥</t>
  </si>
  <si>
    <t>１４：５０～</t>
  </si>
  <si>
    <t>会場（　ふれあいB　）</t>
  </si>
  <si>
    <t>⑤</t>
  </si>
  <si>
    <t>１０：３０～</t>
  </si>
  <si>
    <t>④</t>
  </si>
  <si>
    <t>１４：３０～</t>
  </si>
  <si>
    <t>会場（ふれあいＢ）</t>
  </si>
  <si>
    <t>抽選番号</t>
  </si>
  <si>
    <t>ブロック代表</t>
  </si>
  <si>
    <t>９月２５日（土）</t>
  </si>
  <si>
    <t>９月２６日（日）決勝リーグ</t>
  </si>
  <si>
    <t>１０月２日（土）決勝リーグ</t>
  </si>
  <si>
    <t>１０月２日（土）決勝</t>
  </si>
  <si>
    <t>１０月２日（土）3位決定戦</t>
  </si>
  <si>
    <t>会場（ふれあい）</t>
  </si>
  <si>
    <t>試合</t>
  </si>
  <si>
    <t>主審</t>
  </si>
  <si>
    <t>副審</t>
  </si>
  <si>
    <t>その他</t>
  </si>
  <si>
    <t>協会</t>
  </si>
  <si>
    <t>(A)</t>
  </si>
  <si>
    <t>(B)</t>
  </si>
  <si>
    <t>ふれあいグランドＡ，Ｂ</t>
  </si>
  <si>
    <t>フットボール場</t>
  </si>
  <si>
    <t>(B)</t>
  </si>
  <si>
    <t>(A)</t>
  </si>
  <si>
    <t>９月２５日(土)</t>
  </si>
  <si>
    <t>Ｃ１</t>
  </si>
  <si>
    <t>Ｄ１</t>
  </si>
  <si>
    <t>Ｂ２</t>
  </si>
  <si>
    <t>Ｂ１</t>
  </si>
  <si>
    <t>Ｄ２</t>
  </si>
  <si>
    <t>Ｃ２</t>
  </si>
  <si>
    <t>９月２６日(土)</t>
  </si>
  <si>
    <t>１０月２日(土)</t>
  </si>
  <si>
    <t>（A)</t>
  </si>
  <si>
    <t>Ａブロック１位</t>
  </si>
  <si>
    <t>Ｂブロック１位</t>
  </si>
  <si>
    <t>Ａブロック２位</t>
  </si>
  <si>
    <t>Ｂブロック２位</t>
  </si>
  <si>
    <t>決勝，３決</t>
  </si>
  <si>
    <t>１２：３０～</t>
  </si>
  <si>
    <t>Ｂブロック2位</t>
  </si>
  <si>
    <t>Ｃブロック1位</t>
  </si>
  <si>
    <t>Ｃブロック2位</t>
  </si>
  <si>
    <t>Ｄブロック1位</t>
  </si>
  <si>
    <t>Ｂブロック1位</t>
  </si>
  <si>
    <t>Ａブロック2位</t>
  </si>
  <si>
    <t>Ａブロック1位</t>
  </si>
  <si>
    <t>平成22年度　石巻地区中学校新人総合体育大会（サッカー競技）組み合わせ</t>
  </si>
  <si>
    <t>平成22年　8月18日（水）の顧問会（抽選会）にて決定</t>
  </si>
  <si>
    <t>大会1日目　</t>
  </si>
  <si>
    <t>9月25日（土）</t>
  </si>
  <si>
    <t>予選リーグ13試合</t>
  </si>
  <si>
    <t>番号</t>
  </si>
  <si>
    <t>フットボール場</t>
  </si>
  <si>
    <t>Ａ組</t>
  </si>
  <si>
    <t>Ｂ組</t>
  </si>
  <si>
    <t>Ｃ組</t>
  </si>
  <si>
    <t>Ｄ組</t>
  </si>
  <si>
    <t>ふれあいＡ</t>
  </si>
  <si>
    <t>ふれあいＢ</t>
  </si>
  <si>
    <t>①</t>
  </si>
  <si>
    <t>②</t>
  </si>
  <si>
    <t>③</t>
  </si>
  <si>
    <t>④</t>
  </si>
  <si>
    <t>⑤</t>
  </si>
  <si>
    <t>⑥</t>
  </si>
  <si>
    <t>勝点</t>
  </si>
  <si>
    <t>得点</t>
  </si>
  <si>
    <t>失点</t>
  </si>
  <si>
    <t>得失</t>
  </si>
  <si>
    <t>順位</t>
  </si>
  <si>
    <t>-</t>
  </si>
  <si>
    <t>-</t>
  </si>
  <si>
    <t>-</t>
  </si>
  <si>
    <t>【記入方法】</t>
  </si>
  <si>
    <t>(1)スコアを手動入力すると○△●が自動で表示されます。</t>
  </si>
  <si>
    <t>(2)勝点・得点・失点・得失は自動で計算表示されます。</t>
  </si>
  <si>
    <t>(3)順位は手動で入力</t>
  </si>
  <si>
    <t>平成22年度　石巻地区中学校新人総合体育大会（サッカー競技）成績表</t>
  </si>
  <si>
    <t>Ａ組</t>
  </si>
  <si>
    <t>Ｂ組</t>
  </si>
  <si>
    <t>Ｃ組</t>
  </si>
  <si>
    <t>Ｄ組</t>
  </si>
  <si>
    <t>青葉中</t>
  </si>
  <si>
    <t>山下中</t>
  </si>
  <si>
    <t>矢本二中</t>
  </si>
  <si>
    <t>湊中</t>
  </si>
  <si>
    <t>万石浦中</t>
  </si>
  <si>
    <t>雄勝中</t>
  </si>
  <si>
    <t>矢本一中</t>
  </si>
  <si>
    <t>渡波中</t>
  </si>
  <si>
    <t>蛇田中</t>
  </si>
  <si>
    <t>女川一中</t>
  </si>
  <si>
    <t>河南東中</t>
  </si>
  <si>
    <t>住吉中</t>
  </si>
  <si>
    <t>門脇中</t>
  </si>
  <si>
    <t>－</t>
  </si>
  <si>
    <t>予選リーグ</t>
  </si>
  <si>
    <t>決勝リーグ</t>
  </si>
  <si>
    <t>-</t>
  </si>
  <si>
    <t>Aブロック</t>
  </si>
  <si>
    <t>Bブロック</t>
  </si>
  <si>
    <t>①</t>
  </si>
  <si>
    <t>②</t>
  </si>
  <si>
    <t>③</t>
  </si>
  <si>
    <t>④</t>
  </si>
  <si>
    <t>⑤</t>
  </si>
  <si>
    <t>⑥</t>
  </si>
  <si>
    <t>ふれあいA</t>
  </si>
  <si>
    <t>ふれあいB</t>
  </si>
  <si>
    <t>９月２６日（日）</t>
  </si>
  <si>
    <t>１０月２日（土）</t>
  </si>
  <si>
    <t>Aブロック</t>
  </si>
  <si>
    <t>節</t>
  </si>
  <si>
    <t>Aブロック２位</t>
  </si>
  <si>
    <t>Bブロック２位</t>
  </si>
  <si>
    <t>Aブロック１位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</si>
</sst>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位&quot;"/>
  </numFmts>
  <fonts count="5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color indexed="8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4"/>
      <name val="AR丸ゴシック体M"/>
      <family val="3"/>
    </font>
    <font>
      <sz val="11"/>
      <name val="AR丸ゴシック体M"/>
      <family val="3"/>
    </font>
    <font>
      <sz val="9"/>
      <name val="AR丸ゴシック体M"/>
      <family val="3"/>
    </font>
    <font>
      <b/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9"/>
      <name val="MS UI Gothic"/>
      <family val="3"/>
    </font>
    <font>
      <sz val="10"/>
      <color indexed="8"/>
      <name val="MS UI Gothic"/>
      <family val="3"/>
    </font>
    <font>
      <sz val="10"/>
      <name val="MS UI Gothic"/>
      <family val="3"/>
    </font>
    <font>
      <sz val="9"/>
      <color indexed="8"/>
      <name val="MS UI Gothic"/>
      <family val="3"/>
    </font>
    <font>
      <sz val="8"/>
      <color indexed="9"/>
      <name val="MS UI Gothic"/>
      <family val="3"/>
    </font>
    <font>
      <sz val="10.5"/>
      <name val="ＭＳ Ｐゴシック"/>
      <family val="3"/>
    </font>
    <font>
      <sz val="11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18" xfId="62" applyFont="1" applyBorder="1" applyAlignment="1">
      <alignment horizontal="center" vertical="center"/>
      <protection/>
    </xf>
    <xf numFmtId="0" fontId="18" fillId="0" borderId="0" xfId="62" applyFont="1" applyFill="1" applyBorder="1" applyAlignment="1">
      <alignment vertical="center"/>
      <protection/>
    </xf>
    <xf numFmtId="0" fontId="17" fillId="0" borderId="0" xfId="62" applyFont="1" applyBorder="1">
      <alignment vertical="center"/>
      <protection/>
    </xf>
    <xf numFmtId="0" fontId="20" fillId="0" borderId="0" xfId="61" applyFont="1" applyBorder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0" fontId="15" fillId="0" borderId="27" xfId="61" applyFont="1" applyFill="1" applyBorder="1" applyAlignment="1">
      <alignment horizontal="center" vertical="center"/>
      <protection/>
    </xf>
    <xf numFmtId="0" fontId="15" fillId="0" borderId="28" xfId="61" applyFont="1" applyFill="1" applyBorder="1" applyAlignment="1">
      <alignment horizontal="center" vertical="center"/>
      <protection/>
    </xf>
    <xf numFmtId="0" fontId="15" fillId="0" borderId="29" xfId="61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15" fillId="0" borderId="0" xfId="6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6" fillId="0" borderId="0" xfId="62" applyFont="1" applyBorder="1">
      <alignment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180" fontId="16" fillId="0" borderId="0" xfId="62" applyNumberFormat="1" applyFont="1" applyFill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5" xfId="61" applyFont="1" applyFill="1" applyBorder="1" applyAlignment="1">
      <alignment horizontal="center" vertical="center"/>
      <protection/>
    </xf>
    <xf numFmtId="0" fontId="15" fillId="0" borderId="16" xfId="61" applyFont="1" applyFill="1" applyBorder="1" applyAlignment="1">
      <alignment horizontal="center" vertical="center"/>
      <protection/>
    </xf>
    <xf numFmtId="0" fontId="15" fillId="0" borderId="17" xfId="6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5" fillId="0" borderId="0" xfId="62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20" fontId="13" fillId="0" borderId="10" xfId="0" applyNumberFormat="1" applyFont="1" applyBorder="1" applyAlignment="1">
      <alignment horizontal="center" vertical="center" shrinkToFit="1"/>
    </xf>
    <xf numFmtId="20" fontId="13" fillId="0" borderId="12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0" fontId="10" fillId="0" borderId="11" xfId="0" applyNumberFormat="1" applyFont="1" applyBorder="1" applyAlignment="1">
      <alignment horizontal="center" vertical="center"/>
    </xf>
    <xf numFmtId="20" fontId="10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26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180" fontId="16" fillId="0" borderId="25" xfId="62" applyNumberFormat="1" applyFont="1" applyFill="1" applyBorder="1" applyAlignment="1">
      <alignment horizontal="center" vertical="center"/>
      <protection/>
    </xf>
    <xf numFmtId="180" fontId="16" fillId="0" borderId="26" xfId="62" applyNumberFormat="1" applyFont="1" applyFill="1" applyBorder="1" applyAlignment="1">
      <alignment horizontal="center" vertical="center"/>
      <protection/>
    </xf>
    <xf numFmtId="180" fontId="16" fillId="0" borderId="15" xfId="62" applyNumberFormat="1" applyFont="1" applyFill="1" applyBorder="1" applyAlignment="1">
      <alignment horizontal="center" vertical="center"/>
      <protection/>
    </xf>
    <xf numFmtId="180" fontId="16" fillId="0" borderId="17" xfId="62" applyNumberFormat="1" applyFont="1" applyFill="1" applyBorder="1" applyAlignment="1">
      <alignment horizontal="center" vertical="center"/>
      <protection/>
    </xf>
    <xf numFmtId="0" fontId="17" fillId="0" borderId="18" xfId="62" applyFont="1" applyFill="1" applyBorder="1" applyAlignment="1">
      <alignment horizontal="center" vertical="center"/>
      <protection/>
    </xf>
    <xf numFmtId="0" fontId="15" fillId="0" borderId="30" xfId="61" applyFont="1" applyFill="1" applyBorder="1" applyAlignment="1">
      <alignment horizontal="center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32" xfId="61" applyFont="1" applyFill="1" applyBorder="1" applyAlignment="1">
      <alignment horizontal="center" vertical="center"/>
      <protection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26" xfId="62" applyFont="1" applyBorder="1">
      <alignment vertical="center"/>
      <protection/>
    </xf>
    <xf numFmtId="0" fontId="16" fillId="0" borderId="15" xfId="62" applyFont="1" applyBorder="1">
      <alignment vertical="center"/>
      <protection/>
    </xf>
    <xf numFmtId="0" fontId="16" fillId="0" borderId="17" xfId="62" applyFont="1" applyBorder="1">
      <alignment vertical="center"/>
      <protection/>
    </xf>
    <xf numFmtId="0" fontId="15" fillId="0" borderId="36" xfId="62" applyFont="1" applyFill="1" applyBorder="1" applyAlignment="1">
      <alignment horizontal="center" vertical="center"/>
      <protection/>
    </xf>
    <xf numFmtId="0" fontId="15" fillId="0" borderId="37" xfId="62" applyFont="1" applyFill="1" applyBorder="1" applyAlignment="1">
      <alignment horizontal="center" vertical="center"/>
      <protection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38" xfId="61" applyFont="1" applyFill="1" applyBorder="1" applyAlignment="1">
      <alignment horizontal="center" vertical="center"/>
      <protection/>
    </xf>
    <xf numFmtId="0" fontId="15" fillId="0" borderId="39" xfId="61" applyFont="1" applyFill="1" applyBorder="1" applyAlignment="1">
      <alignment horizontal="center" vertical="center"/>
      <protection/>
    </xf>
    <xf numFmtId="0" fontId="15" fillId="0" borderId="40" xfId="61" applyFont="1" applyFill="1" applyBorder="1" applyAlignment="1">
      <alignment horizontal="center" vertical="center"/>
      <protection/>
    </xf>
    <xf numFmtId="0" fontId="15" fillId="0" borderId="41" xfId="61" applyFont="1" applyFill="1" applyBorder="1" applyAlignment="1">
      <alignment horizontal="center" vertical="center"/>
      <protection/>
    </xf>
    <xf numFmtId="0" fontId="15" fillId="0" borderId="42" xfId="61" applyFont="1" applyFill="1" applyBorder="1" applyAlignment="1">
      <alignment horizontal="center" vertical="center"/>
      <protection/>
    </xf>
    <xf numFmtId="0" fontId="15" fillId="0" borderId="43" xfId="61" applyFont="1" applyFill="1" applyBorder="1" applyAlignment="1">
      <alignment horizontal="center" vertical="center"/>
      <protection/>
    </xf>
    <xf numFmtId="0" fontId="15" fillId="0" borderId="44" xfId="61" applyFont="1" applyFill="1" applyBorder="1" applyAlignment="1">
      <alignment horizontal="center" vertical="center"/>
      <protection/>
    </xf>
    <xf numFmtId="0" fontId="15" fillId="0" borderId="45" xfId="61" applyFont="1" applyFill="1" applyBorder="1" applyAlignment="1">
      <alignment horizontal="center" vertical="center"/>
      <protection/>
    </xf>
    <xf numFmtId="0" fontId="15" fillId="0" borderId="46" xfId="61" applyFont="1" applyFill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/>
      <protection/>
    </xf>
    <xf numFmtId="0" fontId="15" fillId="0" borderId="11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11" xfId="62" applyFont="1" applyFill="1" applyBorder="1" applyAlignment="1">
      <alignment horizontal="center" vertical="center" shrinkToFit="1"/>
      <protection/>
    </xf>
    <xf numFmtId="0" fontId="15" fillId="0" borderId="12" xfId="62" applyFont="1" applyFill="1" applyBorder="1" applyAlignment="1">
      <alignment horizontal="center" vertical="center" shrinkToFit="1"/>
      <protection/>
    </xf>
    <xf numFmtId="0" fontId="15" fillId="0" borderId="13" xfId="62" applyFont="1" applyFill="1" applyBorder="1" applyAlignment="1">
      <alignment horizontal="center" vertical="center" shrinkToFit="1"/>
      <protection/>
    </xf>
    <xf numFmtId="0" fontId="16" fillId="0" borderId="13" xfId="62" applyFont="1" applyBorder="1">
      <alignment vertical="center"/>
      <protection/>
    </xf>
    <xf numFmtId="0" fontId="14" fillId="35" borderId="0" xfId="62" applyFont="1" applyFill="1" applyBorder="1" applyAlignment="1">
      <alignment horizontal="center" vertical="center"/>
      <protection/>
    </xf>
    <xf numFmtId="0" fontId="14" fillId="35" borderId="19" xfId="6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right" vertical="center"/>
    </xf>
    <xf numFmtId="0" fontId="16" fillId="0" borderId="10" xfId="62" applyFont="1" applyFill="1" applyBorder="1" applyAlignment="1">
      <alignment horizontal="center" vertical="center"/>
      <protection/>
    </xf>
    <xf numFmtId="180" fontId="16" fillId="0" borderId="10" xfId="62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８チ‐ムリ‐グ表(原本）" xfId="61"/>
    <cellStyle name="標準_Cグループ日程(1)_2010年U-15リーグ【宮城県３部　８チーム】日程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8</xdr:row>
      <xdr:rowOff>19050</xdr:rowOff>
    </xdr:from>
    <xdr:to>
      <xdr:col>3</xdr:col>
      <xdr:colOff>0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638175" y="2066925"/>
          <a:ext cx="6477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8</xdr:row>
      <xdr:rowOff>28575</xdr:rowOff>
    </xdr:from>
    <xdr:to>
      <xdr:col>11</xdr:col>
      <xdr:colOff>0</xdr:colOff>
      <xdr:row>10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4067175" y="2076450"/>
          <a:ext cx="6477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18</xdr:row>
      <xdr:rowOff>28575</xdr:rowOff>
    </xdr:from>
    <xdr:to>
      <xdr:col>2</xdr:col>
      <xdr:colOff>381000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 flipH="1">
          <a:off x="590550" y="4933950"/>
          <a:ext cx="6477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5</xdr:col>
      <xdr:colOff>171450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733550" y="2066925"/>
          <a:ext cx="5810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28575</xdr:rowOff>
    </xdr:from>
    <xdr:to>
      <xdr:col>13</xdr:col>
      <xdr:colOff>171450</xdr:colOff>
      <xdr:row>11</xdr:row>
      <xdr:rowOff>9525</xdr:rowOff>
    </xdr:to>
    <xdr:sp>
      <xdr:nvSpPr>
        <xdr:cNvPr id="5" name="Line 5"/>
        <xdr:cNvSpPr>
          <a:spLocks/>
        </xdr:cNvSpPr>
      </xdr:nvSpPr>
      <xdr:spPr>
        <a:xfrm>
          <a:off x="5162550" y="2076450"/>
          <a:ext cx="5810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18</xdr:row>
      <xdr:rowOff>19050</xdr:rowOff>
    </xdr:from>
    <xdr:to>
      <xdr:col>5</xdr:col>
      <xdr:colOff>133350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1695450" y="4924425"/>
          <a:ext cx="5810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21</xdr:row>
      <xdr:rowOff>114300</xdr:rowOff>
    </xdr:from>
    <xdr:to>
      <xdr:col>4</xdr:col>
      <xdr:colOff>95250</xdr:colOff>
      <xdr:row>21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09675" y="5876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11</xdr:row>
      <xdr:rowOff>114300</xdr:rowOff>
    </xdr:from>
    <xdr:to>
      <xdr:col>4</xdr:col>
      <xdr:colOff>95250</xdr:colOff>
      <xdr:row>11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209675" y="3019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123825</xdr:rowOff>
    </xdr:from>
    <xdr:to>
      <xdr:col>12</xdr:col>
      <xdr:colOff>95250</xdr:colOff>
      <xdr:row>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4638675" y="3028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17</xdr:row>
      <xdr:rowOff>123825</xdr:rowOff>
    </xdr:from>
    <xdr:to>
      <xdr:col>12</xdr:col>
      <xdr:colOff>104775</xdr:colOff>
      <xdr:row>17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4648200" y="4743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21</xdr:row>
      <xdr:rowOff>114300</xdr:rowOff>
    </xdr:from>
    <xdr:to>
      <xdr:col>12</xdr:col>
      <xdr:colOff>95250</xdr:colOff>
      <xdr:row>21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638675" y="5876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18</xdr:row>
      <xdr:rowOff>28575</xdr:rowOff>
    </xdr:from>
    <xdr:to>
      <xdr:col>9</xdr:col>
      <xdr:colOff>209550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4067175" y="49339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28575</xdr:rowOff>
    </xdr:from>
    <xdr:to>
      <xdr:col>13</xdr:col>
      <xdr:colOff>219075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5791200" y="49339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60" zoomScalePageLayoutView="0" workbookViewId="0" topLeftCell="A1">
      <selection activeCell="P28" sqref="P28"/>
    </sheetView>
  </sheetViews>
  <sheetFormatPr defaultColWidth="9.00390625" defaultRowHeight="13.5"/>
  <cols>
    <col min="1" max="1" width="4.625" style="0" customWidth="1"/>
    <col min="2" max="2" width="10.875" style="2" customWidth="1"/>
    <col min="3" max="3" width="12.00390625" style="0" customWidth="1"/>
    <col min="4" max="4" width="3.50390625" style="0" customWidth="1"/>
    <col min="5" max="5" width="10.875" style="0" customWidth="1"/>
    <col min="6" max="6" width="10.625" style="0" customWidth="1"/>
    <col min="7" max="7" width="10.875" style="0" customWidth="1"/>
    <col min="8" max="8" width="11.375" style="0" customWidth="1"/>
    <col min="9" max="9" width="2.875" style="0" customWidth="1"/>
    <col min="10" max="10" width="3.875" style="0" customWidth="1"/>
    <col min="15" max="16" width="10.625" style="0" customWidth="1"/>
  </cols>
  <sheetData>
    <row r="1" ht="25.5" customHeight="1">
      <c r="A1" s="1" t="s">
        <v>0</v>
      </c>
    </row>
    <row r="2" spans="1:12" ht="21" customHeight="1">
      <c r="A2" t="s">
        <v>79</v>
      </c>
      <c r="C2" t="s">
        <v>2</v>
      </c>
      <c r="J2" t="s">
        <v>79</v>
      </c>
      <c r="K2" s="2"/>
      <c r="L2" t="s">
        <v>3</v>
      </c>
    </row>
    <row r="3" spans="1:17" ht="12.75" customHeight="1">
      <c r="A3" s="3"/>
      <c r="B3" s="4" t="s">
        <v>4</v>
      </c>
      <c r="C3" s="94" t="s">
        <v>5</v>
      </c>
      <c r="D3" s="94"/>
      <c r="E3" s="94"/>
      <c r="F3" s="4" t="s">
        <v>6</v>
      </c>
      <c r="G3" s="4" t="s">
        <v>7</v>
      </c>
      <c r="H3" s="4" t="s">
        <v>8</v>
      </c>
      <c r="J3" s="3"/>
      <c r="K3" s="4" t="s">
        <v>4</v>
      </c>
      <c r="L3" s="94" t="s">
        <v>5</v>
      </c>
      <c r="M3" s="94"/>
      <c r="N3" s="94"/>
      <c r="O3" s="4" t="s">
        <v>6</v>
      </c>
      <c r="P3" s="4" t="s">
        <v>7</v>
      </c>
      <c r="Q3" s="4" t="s">
        <v>8</v>
      </c>
    </row>
    <row r="4" spans="1:17" ht="23.25" customHeight="1">
      <c r="A4" s="3" t="s">
        <v>9</v>
      </c>
      <c r="B4" s="4" t="s">
        <v>10</v>
      </c>
      <c r="C4" s="5" t="str">
        <f>IF('抽選'!B2="","1",'抽選'!B2)</f>
        <v>青葉中</v>
      </c>
      <c r="D4" s="6" t="s">
        <v>11</v>
      </c>
      <c r="E4" s="7" t="str">
        <f>IF('抽選'!B3="","2",'抽選'!B3)</f>
        <v>山下中</v>
      </c>
      <c r="F4" s="8" t="s">
        <v>13</v>
      </c>
      <c r="G4" s="7" t="str">
        <f>IF('抽選'!B5="","4",'抽選'!B5)</f>
        <v>湊中</v>
      </c>
      <c r="H4" s="7" t="str">
        <f>IF('抽選'!B7="","6",'抽選'!B7)</f>
        <v>雄勝中</v>
      </c>
      <c r="J4" s="3" t="s">
        <v>12</v>
      </c>
      <c r="K4" s="4" t="s">
        <v>10</v>
      </c>
      <c r="L4" s="5" t="str">
        <f>IF('抽選'!B8="","7",'抽選'!B8)</f>
        <v>矢本一中</v>
      </c>
      <c r="M4" s="6" t="s">
        <v>11</v>
      </c>
      <c r="N4" s="7" t="str">
        <f>IF('抽選'!B9="","8",'抽選'!B9)</f>
        <v>渡波中</v>
      </c>
      <c r="O4" s="8" t="s">
        <v>13</v>
      </c>
      <c r="P4" s="22" t="str">
        <f>IF('抽選'!B13="","12",'抽選'!B13)</f>
        <v>門脇中</v>
      </c>
      <c r="Q4" s="22" t="str">
        <f>IF('抽選'!B14="","13",'抽選'!B14)</f>
        <v>河南東中</v>
      </c>
    </row>
    <row r="5" spans="1:17" ht="23.25" customHeight="1">
      <c r="A5" s="3" t="s">
        <v>14</v>
      </c>
      <c r="B5" s="4" t="s">
        <v>15</v>
      </c>
      <c r="C5" s="5" t="str">
        <f>IF('抽選'!B5="","4",'抽選'!B5)</f>
        <v>湊中</v>
      </c>
      <c r="D5" s="6" t="s">
        <v>11</v>
      </c>
      <c r="E5" s="7" t="str">
        <f>IF('抽選'!B6="","5",'抽選'!B6)</f>
        <v>万石浦中</v>
      </c>
      <c r="F5" s="8" t="s">
        <v>13</v>
      </c>
      <c r="G5" s="7" t="str">
        <f>IF('抽選'!B2="","1",'抽選'!B2)</f>
        <v>青葉中</v>
      </c>
      <c r="H5" s="7" t="str">
        <f>IF('抽選'!B3="","2",'抽選'!B3)</f>
        <v>山下中</v>
      </c>
      <c r="J5" s="3" t="s">
        <v>16</v>
      </c>
      <c r="K5" s="4" t="s">
        <v>17</v>
      </c>
      <c r="L5" s="5" t="str">
        <f>IF('抽選'!B11="","10",'抽選'!B11)</f>
        <v>女川一中</v>
      </c>
      <c r="M5" s="6" t="s">
        <v>11</v>
      </c>
      <c r="N5" s="7" t="str">
        <f>IF('抽選'!B14="","13",'抽選'!B14)</f>
        <v>河南東中</v>
      </c>
      <c r="O5" s="8" t="s">
        <v>13</v>
      </c>
      <c r="P5" s="22" t="str">
        <f>IF('抽選'!B8="","7",'抽選'!B8)</f>
        <v>矢本一中</v>
      </c>
      <c r="Q5" s="22" t="str">
        <f>IF('抽選'!B9="","8",'抽選'!B9)</f>
        <v>渡波中</v>
      </c>
    </row>
    <row r="6" spans="1:17" ht="23.25" customHeight="1">
      <c r="A6" s="3" t="s">
        <v>18</v>
      </c>
      <c r="B6" s="4" t="s">
        <v>19</v>
      </c>
      <c r="C6" s="5" t="str">
        <f>IF('抽選'!B3="","2",'抽選'!B3)</f>
        <v>山下中</v>
      </c>
      <c r="D6" s="6" t="s">
        <v>11</v>
      </c>
      <c r="E6" s="7" t="str">
        <f>IF('抽選'!B4="","3",'抽選'!B4)</f>
        <v>矢本二中</v>
      </c>
      <c r="F6" s="8" t="s">
        <v>13</v>
      </c>
      <c r="G6" s="7" t="str">
        <f>IF('抽選'!B5="","4",'抽選'!B5)</f>
        <v>湊中</v>
      </c>
      <c r="H6" s="7" t="str">
        <f>IF('抽選'!B6="","5",'抽選'!B6)</f>
        <v>万石浦中</v>
      </c>
      <c r="J6" s="3" t="s">
        <v>20</v>
      </c>
      <c r="K6" s="4" t="s">
        <v>21</v>
      </c>
      <c r="L6" s="5" t="str">
        <f>IF('抽選'!B12="","11",'抽選'!B12)</f>
        <v>住吉中</v>
      </c>
      <c r="M6" s="6" t="s">
        <v>11</v>
      </c>
      <c r="N6" s="7" t="str">
        <f>IF('抽選'!B13="","12",'抽選'!B13)</f>
        <v>門脇中</v>
      </c>
      <c r="O6" s="8" t="s">
        <v>13</v>
      </c>
      <c r="P6" s="22" t="str">
        <f>IF('抽選'!B11="","10",'抽選'!B11)</f>
        <v>女川一中</v>
      </c>
      <c r="Q6" s="22" t="str">
        <f>IF('抽選'!B14="","13",'抽選'!B14)</f>
        <v>河南東中</v>
      </c>
    </row>
    <row r="7" spans="1:17" ht="23.25" customHeight="1">
      <c r="A7" s="3" t="s">
        <v>22</v>
      </c>
      <c r="B7" s="4" t="s">
        <v>23</v>
      </c>
      <c r="C7" s="5" t="str">
        <f>IF('抽選'!B6="","5",'抽選'!B6)</f>
        <v>万石浦中</v>
      </c>
      <c r="D7" s="6" t="s">
        <v>11</v>
      </c>
      <c r="E7" s="7" t="str">
        <f>IF('抽選'!B7="","6",'抽選'!B7)</f>
        <v>雄勝中</v>
      </c>
      <c r="F7" s="8" t="s">
        <v>13</v>
      </c>
      <c r="G7" s="7" t="str">
        <f>IF('抽選'!B3="","2",'抽選'!B3)</f>
        <v>山下中</v>
      </c>
      <c r="H7" s="7" t="str">
        <f>IF('抽選'!B4="","3",'抽選'!B4)</f>
        <v>矢本二中</v>
      </c>
      <c r="J7" s="3" t="s">
        <v>12</v>
      </c>
      <c r="K7" s="4" t="s">
        <v>23</v>
      </c>
      <c r="L7" s="5" t="str">
        <f>IF('抽選'!B8="","7",'抽選'!B8)</f>
        <v>矢本一中</v>
      </c>
      <c r="M7" s="6" t="s">
        <v>11</v>
      </c>
      <c r="N7" s="7" t="str">
        <f>IF('抽選'!B10="","9",'抽選'!B10)</f>
        <v>蛇田中</v>
      </c>
      <c r="O7" s="8" t="s">
        <v>13</v>
      </c>
      <c r="P7" s="22" t="str">
        <f>IF('抽選'!B12="","11",'抽選'!B12)</f>
        <v>住吉中</v>
      </c>
      <c r="Q7" s="22" t="str">
        <f>IF('抽選'!B13="","12",'抽選'!B13)</f>
        <v>門脇中</v>
      </c>
    </row>
    <row r="8" spans="1:17" ht="23.25" customHeight="1">
      <c r="A8" s="3" t="s">
        <v>24</v>
      </c>
      <c r="B8" s="4" t="s">
        <v>25</v>
      </c>
      <c r="C8" s="5" t="str">
        <f>IF('抽選'!B2="","1",'抽選'!B2)</f>
        <v>青葉中</v>
      </c>
      <c r="D8" s="6" t="s">
        <v>11</v>
      </c>
      <c r="E8" s="7" t="str">
        <f>IF('抽選'!B4="","3",'抽選'!B4)</f>
        <v>矢本二中</v>
      </c>
      <c r="F8" s="8" t="s">
        <v>13</v>
      </c>
      <c r="G8" s="7" t="str">
        <f>IF('抽選'!B6="","5",'抽選'!B6)</f>
        <v>万石浦中</v>
      </c>
      <c r="H8" s="7" t="str">
        <f>IF('抽選'!B7="","6",'抽選'!B7)</f>
        <v>雄勝中</v>
      </c>
      <c r="J8" s="3" t="s">
        <v>16</v>
      </c>
      <c r="K8" s="4" t="s">
        <v>26</v>
      </c>
      <c r="L8" s="5" t="str">
        <f>IF('抽選'!B11="","10",'抽選'!B11)</f>
        <v>女川一中</v>
      </c>
      <c r="M8" s="6" t="s">
        <v>11</v>
      </c>
      <c r="N8" s="7" t="str">
        <f>IF('抽選'!B12="","11",'抽選'!B12)</f>
        <v>住吉中</v>
      </c>
      <c r="O8" s="8" t="s">
        <v>13</v>
      </c>
      <c r="P8" s="22" t="str">
        <f>IF('抽選'!B8="","7",'抽選'!B8)</f>
        <v>矢本一中</v>
      </c>
      <c r="Q8" s="22" t="str">
        <f>IF('抽選'!B10="","9",'抽選'!B10)</f>
        <v>蛇田中</v>
      </c>
    </row>
    <row r="9" spans="1:17" ht="23.25" customHeight="1">
      <c r="A9" s="3" t="s">
        <v>27</v>
      </c>
      <c r="B9" s="4" t="s">
        <v>28</v>
      </c>
      <c r="C9" s="5" t="str">
        <f>IF('抽選'!B5="","4",'抽選'!B5)</f>
        <v>湊中</v>
      </c>
      <c r="D9" s="6" t="s">
        <v>11</v>
      </c>
      <c r="E9" s="7" t="str">
        <f>IF('抽選'!B7="","6",'抽選'!B7)</f>
        <v>雄勝中</v>
      </c>
      <c r="F9" s="8" t="s">
        <v>13</v>
      </c>
      <c r="G9" s="7" t="str">
        <f>IF('抽選'!B2="","1",'抽選'!B2)</f>
        <v>青葉中</v>
      </c>
      <c r="H9" s="7" t="str">
        <f>IF('抽選'!B4="","3",'抽選'!B4)</f>
        <v>矢本二中</v>
      </c>
      <c r="J9" s="3" t="s">
        <v>29</v>
      </c>
      <c r="K9" s="9" t="s">
        <v>30</v>
      </c>
      <c r="L9" s="5" t="str">
        <f>IF('抽選'!B9="","8",'抽選'!B9)</f>
        <v>渡波中</v>
      </c>
      <c r="M9" s="6" t="s">
        <v>11</v>
      </c>
      <c r="N9" s="7" t="str">
        <f>IF('抽選'!B10="","9",'抽選'!B10)</f>
        <v>蛇田中</v>
      </c>
      <c r="O9" s="8" t="s">
        <v>13</v>
      </c>
      <c r="P9" s="8" t="s">
        <v>13</v>
      </c>
      <c r="Q9" s="22" t="str">
        <f>IF('抽選'!B11="","10",'抽選'!B11)</f>
        <v>女川一中</v>
      </c>
    </row>
    <row r="10" spans="10:17" ht="24" customHeight="1">
      <c r="J10" s="3" t="s">
        <v>20</v>
      </c>
      <c r="K10" s="9" t="s">
        <v>30</v>
      </c>
      <c r="L10" s="5" t="str">
        <f>IF('抽選'!B13="","12",'抽選'!B13)</f>
        <v>門脇中</v>
      </c>
      <c r="M10" s="6" t="s">
        <v>11</v>
      </c>
      <c r="N10" s="7" t="str">
        <f>IF('抽選'!B14="","13",'抽選'!B14)</f>
        <v>河南東中</v>
      </c>
      <c r="O10" s="8" t="s">
        <v>13</v>
      </c>
      <c r="P10" s="8" t="s">
        <v>13</v>
      </c>
      <c r="Q10" s="22" t="str">
        <f>IF('抽選'!B12="","11",'抽選'!B12)</f>
        <v>住吉中</v>
      </c>
    </row>
    <row r="11" spans="10:17" ht="8.25" customHeight="1">
      <c r="J11" s="10"/>
      <c r="K11" s="11"/>
      <c r="L11" s="11"/>
      <c r="M11" s="11"/>
      <c r="N11" s="11"/>
      <c r="O11" s="11"/>
      <c r="P11" s="11"/>
      <c r="Q11" s="11"/>
    </row>
    <row r="12" spans="1:17" ht="8.25" customHeight="1">
      <c r="A12" s="12"/>
      <c r="B12" s="13"/>
      <c r="C12" s="13"/>
      <c r="D12" s="13"/>
      <c r="E12" s="13"/>
      <c r="F12" s="14"/>
      <c r="G12" s="14"/>
      <c r="H12" s="13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8.25" customHeight="1">
      <c r="A13" s="17"/>
      <c r="B13" s="18"/>
      <c r="C13" s="18"/>
      <c r="D13" s="18"/>
      <c r="E13" s="18"/>
      <c r="F13" s="19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1"/>
    </row>
    <row r="14" spans="1:17" ht="8.25" customHeight="1">
      <c r="A14" s="20"/>
      <c r="B14" s="18"/>
      <c r="C14" s="18"/>
      <c r="D14" s="18"/>
      <c r="E14" s="18"/>
      <c r="F14" s="19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</row>
    <row r="15" spans="1:15" ht="15.75" customHeight="1">
      <c r="A15" t="s">
        <v>80</v>
      </c>
      <c r="F15" t="s">
        <v>32</v>
      </c>
      <c r="J15" t="s">
        <v>80</v>
      </c>
      <c r="K15" s="2"/>
      <c r="O15" t="s">
        <v>84</v>
      </c>
    </row>
    <row r="16" spans="1:17" ht="14.25" customHeight="1">
      <c r="A16" s="3"/>
      <c r="B16" s="4" t="s">
        <v>4</v>
      </c>
      <c r="C16" s="91" t="s">
        <v>5</v>
      </c>
      <c r="D16" s="92"/>
      <c r="E16" s="93"/>
      <c r="F16" s="4" t="s">
        <v>6</v>
      </c>
      <c r="G16" s="4" t="s">
        <v>7</v>
      </c>
      <c r="H16" s="4" t="s">
        <v>8</v>
      </c>
      <c r="J16" s="3"/>
      <c r="K16" s="4" t="s">
        <v>4</v>
      </c>
      <c r="L16" s="91" t="s">
        <v>5</v>
      </c>
      <c r="M16" s="92"/>
      <c r="N16" s="93"/>
      <c r="O16" s="4" t="s">
        <v>6</v>
      </c>
      <c r="P16" s="4" t="s">
        <v>7</v>
      </c>
      <c r="Q16" s="4" t="s">
        <v>8</v>
      </c>
    </row>
    <row r="17" spans="1:17" ht="22.5" customHeight="1">
      <c r="A17" s="3" t="s">
        <v>9</v>
      </c>
      <c r="B17" s="4" t="s">
        <v>10</v>
      </c>
      <c r="C17" s="5" t="str">
        <f>IF('抽選'!B20="","C1",'抽選'!B20)</f>
        <v>C1</v>
      </c>
      <c r="D17" s="6" t="s">
        <v>11</v>
      </c>
      <c r="E17" s="7" t="str">
        <f>IF('抽選'!B22="","D1",'抽選'!B22)</f>
        <v>D1</v>
      </c>
      <c r="F17" s="8" t="s">
        <v>13</v>
      </c>
      <c r="G17" s="22" t="str">
        <f>IF('抽選'!B17="","A2",'抽選'!B17)</f>
        <v>A2</v>
      </c>
      <c r="H17" s="22" t="str">
        <f>IF('抽選'!B19="","B2",'抽選'!B19)</f>
        <v>B2</v>
      </c>
      <c r="J17" s="3" t="s">
        <v>33</v>
      </c>
      <c r="K17" s="4" t="s">
        <v>34</v>
      </c>
      <c r="L17" s="5" t="str">
        <f>IF('抽選'!B16="","A1",'抽選'!B16)</f>
        <v>A1</v>
      </c>
      <c r="M17" s="6" t="s">
        <v>11</v>
      </c>
      <c r="N17" s="7" t="str">
        <f>IF('抽選'!B18="","B1",'抽選'!B18)</f>
        <v>B1</v>
      </c>
      <c r="O17" s="8" t="s">
        <v>13</v>
      </c>
      <c r="P17" s="22" t="str">
        <f>IF('抽選'!B21="","C2",'抽選'!B21)</f>
        <v>C2</v>
      </c>
      <c r="Q17" s="22" t="str">
        <f>IF('抽選'!B23="","D2",'抽選'!B23)</f>
        <v>D2</v>
      </c>
    </row>
    <row r="18" spans="1:17" ht="22.5" customHeight="1">
      <c r="A18" s="3" t="s">
        <v>35</v>
      </c>
      <c r="B18" s="4" t="s">
        <v>36</v>
      </c>
      <c r="C18" s="5" t="str">
        <f>IF('抽選'!B17="","A2",'抽選'!B17)</f>
        <v>A2</v>
      </c>
      <c r="D18" s="6" t="s">
        <v>11</v>
      </c>
      <c r="E18" s="7" t="str">
        <f>IF('抽選'!B19="","B2",'抽選'!B19)</f>
        <v>B2</v>
      </c>
      <c r="F18" s="8" t="s">
        <v>13</v>
      </c>
      <c r="G18" s="22" t="str">
        <f>IF('抽選'!B20="","C1",'抽選'!B20)</f>
        <v>C1</v>
      </c>
      <c r="H18" s="22" t="str">
        <f>IF('抽選'!B22="","D1",'抽選'!B22)</f>
        <v>D1</v>
      </c>
      <c r="J18" s="3" t="s">
        <v>16</v>
      </c>
      <c r="K18" s="4" t="s">
        <v>36</v>
      </c>
      <c r="L18" s="5" t="str">
        <f>IF('抽選'!B23="","D2",'抽選'!B23)</f>
        <v>D2</v>
      </c>
      <c r="M18" s="6" t="s">
        <v>11</v>
      </c>
      <c r="N18" s="7" t="str">
        <f>IF('抽選'!B21="","C2",'抽選'!B21)</f>
        <v>C2</v>
      </c>
      <c r="O18" s="8" t="s">
        <v>13</v>
      </c>
      <c r="P18" s="22" t="str">
        <f>IF('抽選'!B16="","A1",'抽選'!B16)</f>
        <v>A1</v>
      </c>
      <c r="Q18" s="22" t="str">
        <f>IF('抽選'!B18="","B1",'抽選'!B18)</f>
        <v>B1</v>
      </c>
    </row>
    <row r="19" spans="1:17" ht="22.5" customHeight="1">
      <c r="A19" s="3" t="s">
        <v>38</v>
      </c>
      <c r="B19" s="4" t="s">
        <v>39</v>
      </c>
      <c r="C19" s="5" t="str">
        <f>IF('抽選'!B20="","C1",'抽選'!B20)</f>
        <v>C1</v>
      </c>
      <c r="D19" s="6" t="s">
        <v>11</v>
      </c>
      <c r="E19" s="7" t="str">
        <f>IF('抽選'!B17="","A2",'抽選'!B17)</f>
        <v>A2</v>
      </c>
      <c r="F19" s="8" t="s">
        <v>13</v>
      </c>
      <c r="G19" s="22" t="str">
        <f>IF('抽選'!B22="","D1",'抽選'!B22)</f>
        <v>D1</v>
      </c>
      <c r="H19" s="22" t="str">
        <f>IF('抽選'!B19="","B2",'抽選'!B19)</f>
        <v>B2</v>
      </c>
      <c r="J19" s="3" t="s">
        <v>40</v>
      </c>
      <c r="K19" s="4" t="s">
        <v>39</v>
      </c>
      <c r="L19" s="5" t="str">
        <f>IF('抽選'!B16="","A1",'抽選'!B16)</f>
        <v>A1</v>
      </c>
      <c r="M19" s="6" t="s">
        <v>11</v>
      </c>
      <c r="N19" s="7" t="str">
        <f>IF('抽選'!B23="","D2",'抽選'!B23)</f>
        <v>D2</v>
      </c>
      <c r="O19" s="8" t="s">
        <v>13</v>
      </c>
      <c r="P19" s="22" t="str">
        <f>IF('抽選'!B18="","B1",'抽選'!B18)</f>
        <v>B1</v>
      </c>
      <c r="Q19" s="22" t="str">
        <f>IF('抽選'!B21="","C2",'抽選'!B21)</f>
        <v>C2</v>
      </c>
    </row>
    <row r="20" spans="1:17" ht="22.5" customHeight="1">
      <c r="A20" s="3" t="s">
        <v>41</v>
      </c>
      <c r="B20" s="23" t="s">
        <v>42</v>
      </c>
      <c r="C20" s="5" t="str">
        <f>IF('抽選'!B22="","D1",'抽選'!B22)</f>
        <v>D1</v>
      </c>
      <c r="D20" s="6" t="s">
        <v>11</v>
      </c>
      <c r="E20" s="7" t="str">
        <f>IF('抽選'!B19="","B2",'抽選'!B19)</f>
        <v>B2</v>
      </c>
      <c r="F20" s="8" t="s">
        <v>13</v>
      </c>
      <c r="G20" s="22" t="str">
        <f>IF('抽選'!B20="","C1",'抽選'!B20)</f>
        <v>C1</v>
      </c>
      <c r="H20" s="22" t="str">
        <f>IF('抽選'!B17="","A2",'抽選'!B17)</f>
        <v>A2</v>
      </c>
      <c r="J20" s="3" t="s">
        <v>43</v>
      </c>
      <c r="K20" s="4" t="s">
        <v>44</v>
      </c>
      <c r="L20" s="5" t="str">
        <f>IF('抽選'!B18="","B1",'抽選'!B18)</f>
        <v>B1</v>
      </c>
      <c r="M20" s="6" t="s">
        <v>11</v>
      </c>
      <c r="N20" s="7" t="str">
        <f>IF('抽選'!B21="","C2",'抽選'!B21)</f>
        <v>C2</v>
      </c>
      <c r="O20" s="8" t="s">
        <v>13</v>
      </c>
      <c r="P20" s="22" t="str">
        <f>IF('抽選'!B16="","A1",'抽選'!B16)</f>
        <v>A1</v>
      </c>
      <c r="Q20" s="22" t="str">
        <f>IF('抽選'!B23="","D2",'抽選'!B23)</f>
        <v>D2</v>
      </c>
    </row>
    <row r="21" spans="1:17" ht="8.25" customHeight="1">
      <c r="A21" s="20"/>
      <c r="B21" s="24"/>
      <c r="C21" s="18"/>
      <c r="D21" s="18"/>
      <c r="E21" s="18"/>
      <c r="F21" s="19"/>
      <c r="G21" s="19"/>
      <c r="H21" s="19"/>
      <c r="I21" s="25"/>
      <c r="J21" s="26"/>
      <c r="K21" s="19"/>
      <c r="L21" s="19"/>
      <c r="M21" s="19"/>
      <c r="N21" s="19"/>
      <c r="O21" s="19"/>
      <c r="P21" s="19"/>
      <c r="Q21" s="19"/>
    </row>
    <row r="22" spans="1:17" ht="8.25" customHeight="1" thickBo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1:17" ht="8.25" customHeight="1" thickTop="1">
      <c r="A23" s="17"/>
      <c r="B23" s="1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ht="8.25" customHeight="1">
      <c r="A24" s="20"/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5" ht="13.5">
      <c r="A25" t="s">
        <v>81</v>
      </c>
      <c r="F25" t="s">
        <v>32</v>
      </c>
      <c r="J25" t="s">
        <v>81</v>
      </c>
      <c r="K25" s="2"/>
      <c r="O25" t="s">
        <v>46</v>
      </c>
    </row>
    <row r="26" spans="1:17" ht="22.5" customHeight="1">
      <c r="A26" s="3"/>
      <c r="B26" s="4" t="s">
        <v>4</v>
      </c>
      <c r="C26" s="91" t="s">
        <v>5</v>
      </c>
      <c r="D26" s="92"/>
      <c r="E26" s="93"/>
      <c r="F26" s="4" t="s">
        <v>6</v>
      </c>
      <c r="G26" s="4" t="s">
        <v>7</v>
      </c>
      <c r="H26" s="4" t="s">
        <v>8</v>
      </c>
      <c r="J26" s="3"/>
      <c r="K26" s="4" t="s">
        <v>4</v>
      </c>
      <c r="L26" s="91" t="s">
        <v>5</v>
      </c>
      <c r="M26" s="92"/>
      <c r="N26" s="93"/>
      <c r="O26" s="4" t="s">
        <v>6</v>
      </c>
      <c r="P26" s="4" t="s">
        <v>7</v>
      </c>
      <c r="Q26" s="4" t="s">
        <v>8</v>
      </c>
    </row>
    <row r="27" spans="1:17" ht="22.5" customHeight="1">
      <c r="A27" s="3" t="s">
        <v>24</v>
      </c>
      <c r="B27" s="4" t="s">
        <v>47</v>
      </c>
      <c r="C27" s="5" t="str">
        <f>IF('抽選'!B17="","A2",'抽選'!B17)</f>
        <v>A2</v>
      </c>
      <c r="D27" s="6" t="s">
        <v>11</v>
      </c>
      <c r="E27" s="7" t="str">
        <f>IF('抽選'!B22="","D1",'抽選'!B22)</f>
        <v>D1</v>
      </c>
      <c r="F27" s="8" t="s">
        <v>13</v>
      </c>
      <c r="G27" s="22" t="str">
        <f>IF('抽選'!B20="","C1",'抽選'!B20)</f>
        <v>C1</v>
      </c>
      <c r="H27" s="22" t="str">
        <f>IF('抽選'!B19="","B2",'抽選'!B19)</f>
        <v>B2</v>
      </c>
      <c r="J27" s="3" t="s">
        <v>40</v>
      </c>
      <c r="K27" s="4" t="s">
        <v>48</v>
      </c>
      <c r="L27" s="5" t="str">
        <f>IF('抽選'!B23="","D2",'抽選'!B23)</f>
        <v>D2</v>
      </c>
      <c r="M27" s="6" t="s">
        <v>11</v>
      </c>
      <c r="N27" s="7" t="str">
        <f>IF('抽選'!B18="","B1",'抽選'!B18)</f>
        <v>B1</v>
      </c>
      <c r="O27" s="8" t="s">
        <v>13</v>
      </c>
      <c r="P27" s="22" t="str">
        <f>IF('抽選'!B16="","A1",'抽選'!B16)</f>
        <v>A1</v>
      </c>
      <c r="Q27" s="22" t="str">
        <f>IF('抽選'!B21="","C2",'抽選'!B21)</f>
        <v>C2</v>
      </c>
    </row>
    <row r="28" spans="1:17" ht="22.5" customHeight="1">
      <c r="A28" s="3" t="s">
        <v>49</v>
      </c>
      <c r="B28" s="4" t="s">
        <v>50</v>
      </c>
      <c r="C28" s="5" t="str">
        <f>IF('抽選'!B20="","C1",'抽選'!B20)</f>
        <v>C1</v>
      </c>
      <c r="D28" s="6" t="s">
        <v>11</v>
      </c>
      <c r="E28" s="7" t="str">
        <f>IF('抽選'!B19="","B2",'抽選'!B19)</f>
        <v>B2</v>
      </c>
      <c r="F28" s="8" t="s">
        <v>13</v>
      </c>
      <c r="G28" s="22" t="str">
        <f>IF('抽選'!B17="","A2",'抽選'!B17)</f>
        <v>A2</v>
      </c>
      <c r="H28" s="22" t="str">
        <f>IF('抽選'!B22="","D1",'抽選'!B22)</f>
        <v>D1</v>
      </c>
      <c r="J28" s="3" t="s">
        <v>16</v>
      </c>
      <c r="K28" s="4" t="s">
        <v>36</v>
      </c>
      <c r="L28" s="5" t="str">
        <f>IF('抽選'!B16="","A1",'抽選'!B16)</f>
        <v>A1</v>
      </c>
      <c r="M28" s="6" t="s">
        <v>11</v>
      </c>
      <c r="N28" s="7" t="str">
        <f>IF('抽選'!B21="","C2",'抽選'!B21)</f>
        <v>C2</v>
      </c>
      <c r="O28" s="8" t="s">
        <v>13</v>
      </c>
      <c r="P28" s="22" t="str">
        <f>IF('抽選'!B23="","D2",'抽選'!B23)</f>
        <v>D2</v>
      </c>
      <c r="Q28" s="22" t="str">
        <f>IF('抽選'!B18="","B1",'抽選'!B18)</f>
        <v>B1</v>
      </c>
    </row>
    <row r="30" spans="1:15" ht="13.5">
      <c r="A30" t="s">
        <v>82</v>
      </c>
      <c r="F30" t="s">
        <v>32</v>
      </c>
      <c r="J30" t="s">
        <v>83</v>
      </c>
      <c r="K30" s="2"/>
      <c r="O30" t="s">
        <v>46</v>
      </c>
    </row>
    <row r="31" spans="1:17" ht="22.5" customHeight="1">
      <c r="A31" s="3"/>
      <c r="B31" s="4" t="s">
        <v>4</v>
      </c>
      <c r="C31" s="91" t="s">
        <v>5</v>
      </c>
      <c r="D31" s="92"/>
      <c r="E31" s="93"/>
      <c r="F31" s="4" t="s">
        <v>6</v>
      </c>
      <c r="G31" s="4" t="s">
        <v>7</v>
      </c>
      <c r="H31" s="4" t="s">
        <v>8</v>
      </c>
      <c r="J31" s="3"/>
      <c r="K31" s="4" t="s">
        <v>4</v>
      </c>
      <c r="L31" s="91" t="s">
        <v>5</v>
      </c>
      <c r="M31" s="92"/>
      <c r="N31" s="93"/>
      <c r="O31" s="4" t="s">
        <v>6</v>
      </c>
      <c r="P31" s="4" t="s">
        <v>7</v>
      </c>
      <c r="Q31" s="4" t="s">
        <v>8</v>
      </c>
    </row>
    <row r="32" spans="1:17" ht="22.5" customHeight="1">
      <c r="A32" s="3" t="s">
        <v>54</v>
      </c>
      <c r="B32" s="23" t="s">
        <v>55</v>
      </c>
      <c r="C32" s="5" t="s">
        <v>56</v>
      </c>
      <c r="D32" s="6" t="s">
        <v>11</v>
      </c>
      <c r="E32" s="7" t="s">
        <v>56</v>
      </c>
      <c r="F32" s="8" t="s">
        <v>13</v>
      </c>
      <c r="G32" s="8" t="s">
        <v>13</v>
      </c>
      <c r="H32" s="8" t="s">
        <v>13</v>
      </c>
      <c r="J32" s="3" t="s">
        <v>57</v>
      </c>
      <c r="K32" s="4" t="s">
        <v>58</v>
      </c>
      <c r="L32" s="5" t="s">
        <v>59</v>
      </c>
      <c r="M32" s="6" t="s">
        <v>11</v>
      </c>
      <c r="N32" s="7" t="s">
        <v>59</v>
      </c>
      <c r="O32" s="8" t="s">
        <v>13</v>
      </c>
      <c r="P32" s="8" t="s">
        <v>13</v>
      </c>
      <c r="Q32" s="8" t="s">
        <v>13</v>
      </c>
    </row>
    <row r="33" ht="9" customHeight="1"/>
    <row r="35" ht="22.5" customHeight="1"/>
    <row r="36" ht="22.5" customHeight="1"/>
  </sheetData>
  <sheetProtection/>
  <mergeCells count="8">
    <mergeCell ref="C26:E26"/>
    <mergeCell ref="L26:N26"/>
    <mergeCell ref="C31:E31"/>
    <mergeCell ref="L31:N31"/>
    <mergeCell ref="C3:E3"/>
    <mergeCell ref="L3:N3"/>
    <mergeCell ref="C16:E16"/>
    <mergeCell ref="L16:N16"/>
  </mergeCells>
  <printOptions/>
  <pageMargins left="0.75" right="0.75" top="1" bottom="1" header="0.512" footer="0.51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E36" sqref="E36"/>
    </sheetView>
  </sheetViews>
  <sheetFormatPr defaultColWidth="9.00390625" defaultRowHeight="13.5"/>
  <cols>
    <col min="1" max="1" width="4.625" style="0" customWidth="1"/>
    <col min="2" max="2" width="10.875" style="2" customWidth="1"/>
    <col min="3" max="3" width="12.00390625" style="0" customWidth="1"/>
    <col min="4" max="4" width="3.50390625" style="0" customWidth="1"/>
    <col min="5" max="5" width="10.875" style="0" customWidth="1"/>
    <col min="6" max="6" width="10.625" style="0" customWidth="1"/>
    <col min="7" max="7" width="10.875" style="0" customWidth="1"/>
    <col min="8" max="8" width="11.375" style="0" customWidth="1"/>
  </cols>
  <sheetData>
    <row r="1" ht="25.5" customHeight="1">
      <c r="A1" s="1" t="s">
        <v>0</v>
      </c>
    </row>
    <row r="2" ht="21" customHeight="1">
      <c r="A2" s="1"/>
    </row>
    <row r="3" spans="1:3" ht="21" customHeight="1">
      <c r="A3" t="s">
        <v>1</v>
      </c>
      <c r="C3" t="s">
        <v>2</v>
      </c>
    </row>
    <row r="4" spans="1:8" ht="12.75" customHeight="1">
      <c r="A4" s="3"/>
      <c r="B4" s="4" t="s">
        <v>4</v>
      </c>
      <c r="C4" s="94" t="s">
        <v>5</v>
      </c>
      <c r="D4" s="94"/>
      <c r="E4" s="94"/>
      <c r="F4" s="4" t="s">
        <v>6</v>
      </c>
      <c r="G4" s="4" t="s">
        <v>7</v>
      </c>
      <c r="H4" s="4" t="s">
        <v>8</v>
      </c>
    </row>
    <row r="5" spans="1:8" ht="23.25" customHeight="1">
      <c r="A5" s="3" t="s">
        <v>9</v>
      </c>
      <c r="B5" s="4" t="s">
        <v>10</v>
      </c>
      <c r="C5" s="5" t="str">
        <f>IF('抽選'!B2="","1",'抽選'!B2)</f>
        <v>青葉中</v>
      </c>
      <c r="D5" s="6" t="s">
        <v>11</v>
      </c>
      <c r="E5" s="7" t="str">
        <f>IF('抽選'!B3="","2",'抽選'!B3)</f>
        <v>山下中</v>
      </c>
      <c r="F5" s="8" t="s">
        <v>13</v>
      </c>
      <c r="G5" s="22" t="str">
        <f>IF('抽選'!B5="","4",'抽選'!B5)</f>
        <v>湊中</v>
      </c>
      <c r="H5" s="22" t="str">
        <f>IF('抽選'!B7="","6",'抽選'!B7)</f>
        <v>雄勝中</v>
      </c>
    </row>
    <row r="6" spans="1:8" ht="23.25" customHeight="1">
      <c r="A6" s="3" t="s">
        <v>60</v>
      </c>
      <c r="B6" s="4" t="s">
        <v>61</v>
      </c>
      <c r="C6" s="5" t="str">
        <f>IF('抽選'!B5="","4",'抽選'!B5)</f>
        <v>湊中</v>
      </c>
      <c r="D6" s="6" t="s">
        <v>11</v>
      </c>
      <c r="E6" s="7" t="str">
        <f>IF('抽選'!B6="","5",'抽選'!B6)</f>
        <v>万石浦中</v>
      </c>
      <c r="F6" s="8" t="s">
        <v>13</v>
      </c>
      <c r="G6" s="22" t="str">
        <f>IF('抽選'!B2="","1",'抽選'!B2)</f>
        <v>青葉中</v>
      </c>
      <c r="H6" s="22" t="str">
        <f>IF('抽選'!B3="","2",'抽選'!B3)</f>
        <v>山下中</v>
      </c>
    </row>
    <row r="7" spans="1:8" ht="23.25" customHeight="1">
      <c r="A7" s="3" t="s">
        <v>62</v>
      </c>
      <c r="B7" s="4" t="s">
        <v>63</v>
      </c>
      <c r="C7" s="5" t="str">
        <f>IF('抽選'!B3="","2",'抽選'!B3)</f>
        <v>山下中</v>
      </c>
      <c r="D7" s="6" t="s">
        <v>11</v>
      </c>
      <c r="E7" s="7" t="str">
        <f>IF('抽選'!B4="","3",'抽選'!B4)</f>
        <v>矢本二中</v>
      </c>
      <c r="F7" s="8" t="s">
        <v>13</v>
      </c>
      <c r="G7" s="22" t="str">
        <f>IF('抽選'!B5="","4",'抽選'!B5)</f>
        <v>湊中</v>
      </c>
      <c r="H7" s="22" t="str">
        <f>IF('抽選'!B6="","5",'抽選'!B6)</f>
        <v>万石浦中</v>
      </c>
    </row>
    <row r="8" spans="1:8" ht="23.25" customHeight="1">
      <c r="A8" s="3" t="s">
        <v>64</v>
      </c>
      <c r="B8" s="4" t="s">
        <v>65</v>
      </c>
      <c r="C8" s="5" t="str">
        <f>IF('抽選'!B6="","5",'抽選'!B6)</f>
        <v>万石浦中</v>
      </c>
      <c r="D8" s="6" t="s">
        <v>11</v>
      </c>
      <c r="E8" s="7" t="str">
        <f>IF('抽選'!B7="","6",'抽選'!B7)</f>
        <v>雄勝中</v>
      </c>
      <c r="F8" s="8" t="s">
        <v>13</v>
      </c>
      <c r="G8" s="22" t="str">
        <f>IF('抽選'!B3="","2",'抽選'!B3)</f>
        <v>山下中</v>
      </c>
      <c r="H8" s="22" t="str">
        <f>IF('抽選'!B4="","3",'抽選'!B4)</f>
        <v>矢本二中</v>
      </c>
    </row>
    <row r="9" spans="1:8" ht="23.25" customHeight="1">
      <c r="A9" s="3" t="s">
        <v>24</v>
      </c>
      <c r="B9" s="4" t="s">
        <v>25</v>
      </c>
      <c r="C9" s="5" t="str">
        <f>IF('抽選'!B2="","1",'抽選'!B2)</f>
        <v>青葉中</v>
      </c>
      <c r="D9" s="6" t="s">
        <v>11</v>
      </c>
      <c r="E9" s="7" t="str">
        <f>IF('抽選'!B4="","3",'抽選'!B4)</f>
        <v>矢本二中</v>
      </c>
      <c r="F9" s="8" t="s">
        <v>13</v>
      </c>
      <c r="G9" s="22" t="str">
        <f>IF('抽選'!B6="","5",'抽選'!B6)</f>
        <v>万石浦中</v>
      </c>
      <c r="H9" s="22" t="str">
        <f>IF('抽選'!B7="","6",'抽選'!B7)</f>
        <v>雄勝中</v>
      </c>
    </row>
    <row r="10" spans="1:8" ht="23.25" customHeight="1">
      <c r="A10" s="3" t="s">
        <v>66</v>
      </c>
      <c r="B10" s="4" t="s">
        <v>67</v>
      </c>
      <c r="C10" s="5" t="str">
        <f>IF('抽選'!B5="","4",'抽選'!B5)</f>
        <v>湊中</v>
      </c>
      <c r="D10" s="6" t="s">
        <v>11</v>
      </c>
      <c r="E10" s="7" t="str">
        <f>IF('抽選'!B7="","6",'抽選'!B7)</f>
        <v>雄勝中</v>
      </c>
      <c r="F10" s="8" t="s">
        <v>13</v>
      </c>
      <c r="G10" s="22" t="str">
        <f>IF('抽選'!B2="","1",'抽選'!B2)</f>
        <v>青葉中</v>
      </c>
      <c r="H10" s="22" t="str">
        <f>IF('抽選'!B4="","3",'抽選'!B4)</f>
        <v>矢本二中</v>
      </c>
    </row>
    <row r="11" spans="1:3" ht="24" customHeight="1">
      <c r="A11" t="s">
        <v>1</v>
      </c>
      <c r="C11" t="s">
        <v>68</v>
      </c>
    </row>
    <row r="12" spans="1:8" ht="12.75" customHeight="1">
      <c r="A12" s="3"/>
      <c r="B12" s="4" t="s">
        <v>4</v>
      </c>
      <c r="C12" s="94" t="s">
        <v>5</v>
      </c>
      <c r="D12" s="94"/>
      <c r="E12" s="94"/>
      <c r="F12" s="4" t="s">
        <v>6</v>
      </c>
      <c r="G12" s="4" t="s">
        <v>7</v>
      </c>
      <c r="H12" s="4" t="s">
        <v>8</v>
      </c>
    </row>
    <row r="13" spans="1:8" ht="23.25" customHeight="1">
      <c r="A13" s="3" t="s">
        <v>9</v>
      </c>
      <c r="B13" s="4" t="s">
        <v>10</v>
      </c>
      <c r="C13" s="5" t="str">
        <f>IF('抽選'!B8="","7",'抽選'!B8)</f>
        <v>矢本一中</v>
      </c>
      <c r="D13" s="6" t="s">
        <v>11</v>
      </c>
      <c r="E13" s="7" t="str">
        <f>IF('抽選'!B9="","8",'抽選'!B9)</f>
        <v>渡波中</v>
      </c>
      <c r="F13" s="8" t="s">
        <v>13</v>
      </c>
      <c r="G13" s="22" t="str">
        <f>IF('抽選'!B13="","12",'抽選'!B13)</f>
        <v>門脇中</v>
      </c>
      <c r="H13" s="4" t="str">
        <f>IF('抽選'!B14="","13",'抽選'!B14)</f>
        <v>河南東中</v>
      </c>
    </row>
    <row r="14" spans="1:8" ht="23.25" customHeight="1">
      <c r="A14" s="3" t="s">
        <v>64</v>
      </c>
      <c r="B14" s="4" t="s">
        <v>111</v>
      </c>
      <c r="C14" s="5" t="str">
        <f>IF('抽選'!B8="","7",'抽選'!B8)</f>
        <v>矢本一中</v>
      </c>
      <c r="D14" s="6" t="s">
        <v>11</v>
      </c>
      <c r="E14" s="7" t="str">
        <f>IF('抽選'!B10="","9",'抽選'!B10)</f>
        <v>蛇田中</v>
      </c>
      <c r="F14" s="8" t="s">
        <v>13</v>
      </c>
      <c r="G14" s="22" t="str">
        <f>IF('抽選'!B12="","11",'抽選'!B12)</f>
        <v>住吉中</v>
      </c>
      <c r="H14" s="4" t="str">
        <f>IF('抽選'!B13="","12",'抽選'!B13)</f>
        <v>門脇中</v>
      </c>
    </row>
    <row r="15" spans="1:8" ht="23.25" customHeight="1">
      <c r="A15" s="3" t="s">
        <v>69</v>
      </c>
      <c r="B15" s="4" t="s">
        <v>70</v>
      </c>
      <c r="C15" s="5" t="str">
        <f>IF('抽選'!B9="","8",'抽選'!B9)</f>
        <v>渡波中</v>
      </c>
      <c r="D15" s="6" t="s">
        <v>11</v>
      </c>
      <c r="E15" s="7" t="str">
        <f>IF('抽選'!B10="","9",'抽選'!B10)</f>
        <v>蛇田中</v>
      </c>
      <c r="F15" s="8" t="s">
        <v>13</v>
      </c>
      <c r="G15" s="8" t="s">
        <v>13</v>
      </c>
      <c r="H15" s="4" t="str">
        <f>IF('抽選'!B11="","10",'抽選'!B11)</f>
        <v>女川一中</v>
      </c>
    </row>
    <row r="16" spans="1:3" ht="24" customHeight="1">
      <c r="A16" t="s">
        <v>1</v>
      </c>
      <c r="C16" t="s">
        <v>71</v>
      </c>
    </row>
    <row r="17" spans="1:8" ht="12.75" customHeight="1">
      <c r="A17" s="3"/>
      <c r="B17" s="4" t="s">
        <v>4</v>
      </c>
      <c r="C17" s="94" t="s">
        <v>5</v>
      </c>
      <c r="D17" s="94"/>
      <c r="E17" s="94"/>
      <c r="F17" s="4" t="s">
        <v>6</v>
      </c>
      <c r="G17" s="4" t="s">
        <v>7</v>
      </c>
      <c r="H17" s="4" t="s">
        <v>8</v>
      </c>
    </row>
    <row r="18" spans="1:8" ht="23.25" customHeight="1">
      <c r="A18" s="3" t="s">
        <v>60</v>
      </c>
      <c r="B18" s="4" t="s">
        <v>61</v>
      </c>
      <c r="C18" s="5" t="str">
        <f>IF('抽選'!B11="","10",'抽選'!B11)</f>
        <v>女川一中</v>
      </c>
      <c r="D18" s="6" t="s">
        <v>11</v>
      </c>
      <c r="E18" s="7" t="str">
        <f>IF('抽選'!B14="","13",'抽選'!B14)</f>
        <v>河南東中</v>
      </c>
      <c r="F18" s="8" t="s">
        <v>13</v>
      </c>
      <c r="G18" s="22" t="str">
        <f>IF('抽選'!B8="","7",'抽選'!B8)</f>
        <v>矢本一中</v>
      </c>
      <c r="H18" s="4" t="str">
        <f>IF('抽選'!B9="","8",'抽選'!B9)</f>
        <v>渡波中</v>
      </c>
    </row>
    <row r="19" spans="1:8" ht="23.25" customHeight="1">
      <c r="A19" s="3" t="s">
        <v>18</v>
      </c>
      <c r="B19" s="4" t="s">
        <v>19</v>
      </c>
      <c r="C19" s="5" t="str">
        <f>IF('抽選'!B12="","11",'抽選'!B12)</f>
        <v>住吉中</v>
      </c>
      <c r="D19" s="6" t="s">
        <v>11</v>
      </c>
      <c r="E19" s="7" t="str">
        <f>IF('抽選'!B13="","12",'抽選'!B13)</f>
        <v>門脇中</v>
      </c>
      <c r="F19" s="8" t="s">
        <v>13</v>
      </c>
      <c r="G19" s="22" t="str">
        <f>IF('抽選'!B11="","10",'抽選'!B11)</f>
        <v>女川一中</v>
      </c>
      <c r="H19" s="4" t="str">
        <f>IF('抽選'!B14="","13",'抽選'!B14)</f>
        <v>河南東中</v>
      </c>
    </row>
    <row r="20" spans="1:8" ht="23.25" customHeight="1">
      <c r="A20" s="3" t="s">
        <v>72</v>
      </c>
      <c r="B20" s="4" t="s">
        <v>26</v>
      </c>
      <c r="C20" s="5" t="str">
        <f>IF('抽選'!B11="","10",'抽選'!B11)</f>
        <v>女川一中</v>
      </c>
      <c r="D20" s="6" t="s">
        <v>11</v>
      </c>
      <c r="E20" s="7" t="str">
        <f>IF('抽選'!B12="","11",'抽選'!B12)</f>
        <v>住吉中</v>
      </c>
      <c r="F20" s="8" t="s">
        <v>13</v>
      </c>
      <c r="G20" s="22" t="str">
        <f>IF('抽選'!B8="","7",'抽選'!B8)</f>
        <v>矢本一中</v>
      </c>
      <c r="H20" s="4" t="str">
        <f>IF('抽選'!B10="","9",'抽選'!B10)</f>
        <v>蛇田中</v>
      </c>
    </row>
    <row r="21" spans="1:8" ht="23.25" customHeight="1">
      <c r="A21" s="3" t="s">
        <v>27</v>
      </c>
      <c r="B21" s="4" t="s">
        <v>28</v>
      </c>
      <c r="C21" s="5" t="str">
        <f>IF('抽選'!B13="","12",'抽選'!B13)</f>
        <v>門脇中</v>
      </c>
      <c r="D21" s="6" t="s">
        <v>11</v>
      </c>
      <c r="E21" s="7" t="str">
        <f>IF('抽選'!B14="","13",'抽選'!B14)</f>
        <v>河南東中</v>
      </c>
      <c r="F21" s="8" t="s">
        <v>13</v>
      </c>
      <c r="G21" s="8" t="s">
        <v>13</v>
      </c>
      <c r="H21" s="4" t="str">
        <f>IF('抽選'!B12="","11",'抽選'!B12)</f>
        <v>住吉中</v>
      </c>
    </row>
    <row r="22" spans="1:8" ht="23.25" customHeight="1">
      <c r="A22" s="20"/>
      <c r="B22" s="18"/>
      <c r="C22" s="18"/>
      <c r="D22" s="18"/>
      <c r="E22" s="18"/>
      <c r="F22" s="19"/>
      <c r="G22" s="19"/>
      <c r="H22" s="18"/>
    </row>
    <row r="23" spans="1:6" ht="15.75" customHeight="1">
      <c r="A23" t="s">
        <v>31</v>
      </c>
      <c r="F23" t="s">
        <v>32</v>
      </c>
    </row>
    <row r="24" spans="1:8" ht="14.25" customHeight="1">
      <c r="A24" s="3"/>
      <c r="B24" s="4" t="s">
        <v>4</v>
      </c>
      <c r="C24" s="91" t="s">
        <v>5</v>
      </c>
      <c r="D24" s="92"/>
      <c r="E24" s="93"/>
      <c r="F24" s="4" t="s">
        <v>6</v>
      </c>
      <c r="G24" s="4" t="s">
        <v>7</v>
      </c>
      <c r="H24" s="4" t="s">
        <v>8</v>
      </c>
    </row>
    <row r="25" spans="1:8" ht="22.5" customHeight="1">
      <c r="A25" s="3" t="s">
        <v>9</v>
      </c>
      <c r="B25" s="4" t="s">
        <v>10</v>
      </c>
      <c r="C25" s="5" t="str">
        <f>IF('抽選'!B20="","C1",'抽選'!B20)</f>
        <v>C1</v>
      </c>
      <c r="D25" s="6" t="s">
        <v>11</v>
      </c>
      <c r="E25" s="7" t="str">
        <f>IF('抽選'!B22="","D1",'抽選'!B22)</f>
        <v>D1</v>
      </c>
      <c r="F25" s="8" t="s">
        <v>13</v>
      </c>
      <c r="G25" s="22" t="str">
        <f>IF('抽選'!B17="","A2",'抽選'!B17)</f>
        <v>A2</v>
      </c>
      <c r="H25" s="22" t="str">
        <f>IF('抽選'!B19="","B2",'抽選'!B19)</f>
        <v>B2</v>
      </c>
    </row>
    <row r="26" spans="1:8" ht="22.5" customHeight="1">
      <c r="A26" s="3" t="s">
        <v>60</v>
      </c>
      <c r="B26" s="4" t="s">
        <v>73</v>
      </c>
      <c r="C26" s="5" t="str">
        <f>IF('抽選'!B17="","A2",'抽選'!B17)</f>
        <v>A2</v>
      </c>
      <c r="D26" s="6" t="s">
        <v>11</v>
      </c>
      <c r="E26" s="7" t="str">
        <f>IF('抽選'!B19="","B2",'抽選'!B19)</f>
        <v>B2</v>
      </c>
      <c r="F26" s="8" t="s">
        <v>13</v>
      </c>
      <c r="G26" s="22" t="str">
        <f>IF('抽選'!B20="","C1",'抽選'!B20)</f>
        <v>C1</v>
      </c>
      <c r="H26" s="22" t="str">
        <f>IF('抽選'!B22="","D1",'抽選'!B22)</f>
        <v>D1</v>
      </c>
    </row>
    <row r="27" spans="1:8" ht="22.5" customHeight="1">
      <c r="A27" s="3" t="s">
        <v>18</v>
      </c>
      <c r="B27" s="4" t="s">
        <v>55</v>
      </c>
      <c r="C27" s="5" t="str">
        <f>IF('抽選'!B20="","C1",'抽選'!B20)</f>
        <v>C1</v>
      </c>
      <c r="D27" s="6" t="s">
        <v>11</v>
      </c>
      <c r="E27" s="7" t="str">
        <f>IF('抽選'!B17="","A2",'抽選'!B17)</f>
        <v>A2</v>
      </c>
      <c r="F27" s="8" t="s">
        <v>13</v>
      </c>
      <c r="G27" s="22" t="str">
        <f>IF('抽選'!B22="","D1",'抽選'!B22)</f>
        <v>D1</v>
      </c>
      <c r="H27" s="22" t="str">
        <f>IF('抽選'!B19="","B2",'抽選'!B19)</f>
        <v>B2</v>
      </c>
    </row>
    <row r="28" spans="1:8" ht="22.5" customHeight="1">
      <c r="A28" s="3" t="s">
        <v>74</v>
      </c>
      <c r="B28" s="23" t="s">
        <v>75</v>
      </c>
      <c r="C28" s="5" t="str">
        <f>IF('抽選'!B22="","D1",'抽選'!B22)</f>
        <v>D1</v>
      </c>
      <c r="D28" s="6" t="s">
        <v>11</v>
      </c>
      <c r="E28" s="7" t="str">
        <f>IF('抽選'!B19="","B2",'抽選'!B19)</f>
        <v>B2</v>
      </c>
      <c r="F28" s="8" t="s">
        <v>13</v>
      </c>
      <c r="G28" s="22" t="str">
        <f>IF('抽選'!B20="","C1",'抽選'!B20)</f>
        <v>C1</v>
      </c>
      <c r="H28" s="22" t="str">
        <f>IF('抽選'!B17="","A2",'抽選'!B17)</f>
        <v>A2</v>
      </c>
    </row>
    <row r="29" spans="1:6" ht="15.75" customHeight="1">
      <c r="A29" t="s">
        <v>31</v>
      </c>
      <c r="F29" t="s">
        <v>46</v>
      </c>
    </row>
    <row r="30" spans="1:8" ht="14.25" customHeight="1">
      <c r="A30" s="3"/>
      <c r="B30" s="4" t="s">
        <v>4</v>
      </c>
      <c r="C30" s="91" t="s">
        <v>5</v>
      </c>
      <c r="D30" s="92"/>
      <c r="E30" s="93"/>
      <c r="F30" s="4" t="s">
        <v>6</v>
      </c>
      <c r="G30" s="4" t="s">
        <v>7</v>
      </c>
      <c r="H30" s="4" t="s">
        <v>8</v>
      </c>
    </row>
    <row r="31" spans="1:8" ht="22.5" customHeight="1">
      <c r="A31" s="3" t="s">
        <v>9</v>
      </c>
      <c r="B31" s="4" t="s">
        <v>10</v>
      </c>
      <c r="C31" s="5" t="str">
        <f>IF('抽選'!B16="","A1",'抽選'!B16)</f>
        <v>A1</v>
      </c>
      <c r="D31" s="6" t="s">
        <v>11</v>
      </c>
      <c r="E31" s="7" t="str">
        <f>IF('抽選'!B18="","B1",'抽選'!B18)</f>
        <v>B1</v>
      </c>
      <c r="F31" s="8" t="s">
        <v>13</v>
      </c>
      <c r="G31" s="22" t="str">
        <f>IF('抽選'!B21="","C2",'抽選'!B21)</f>
        <v>C2</v>
      </c>
      <c r="H31" s="22" t="str">
        <f>IF('抽選'!B23="","D2",'抽選'!B23)</f>
        <v>D2</v>
      </c>
    </row>
    <row r="32" spans="1:8" ht="22.5" customHeight="1">
      <c r="A32" s="3" t="s">
        <v>18</v>
      </c>
      <c r="B32" s="4" t="s">
        <v>55</v>
      </c>
      <c r="C32" s="5" t="str">
        <f>IF('抽選'!B16="","A1",'抽選'!B16)</f>
        <v>A1</v>
      </c>
      <c r="D32" s="6" t="s">
        <v>11</v>
      </c>
      <c r="E32" s="7" t="str">
        <f>IF('抽選'!B23="","D2",'抽選'!B23)</f>
        <v>D2</v>
      </c>
      <c r="F32" s="8" t="s">
        <v>13</v>
      </c>
      <c r="G32" s="22" t="str">
        <f>IF('抽選'!B18="","B1",'抽選'!B18)</f>
        <v>B1</v>
      </c>
      <c r="H32" s="22" t="str">
        <f>IF('抽選'!B21="","C2",'抽選'!B21)</f>
        <v>C2</v>
      </c>
    </row>
    <row r="33" spans="1:6" ht="15.75" customHeight="1">
      <c r="A33" t="s">
        <v>31</v>
      </c>
      <c r="F33" t="s">
        <v>76</v>
      </c>
    </row>
    <row r="34" spans="1:8" ht="14.25" customHeight="1">
      <c r="A34" s="3"/>
      <c r="B34" s="4" t="s">
        <v>4</v>
      </c>
      <c r="C34" s="91" t="s">
        <v>5</v>
      </c>
      <c r="D34" s="92"/>
      <c r="E34" s="93"/>
      <c r="F34" s="4" t="s">
        <v>6</v>
      </c>
      <c r="G34" s="4" t="s">
        <v>7</v>
      </c>
      <c r="H34" s="4" t="s">
        <v>8</v>
      </c>
    </row>
    <row r="35" spans="1:8" ht="22.5" customHeight="1">
      <c r="A35" s="3" t="s">
        <v>60</v>
      </c>
      <c r="B35" s="4" t="s">
        <v>73</v>
      </c>
      <c r="C35" s="5" t="str">
        <f>IF('抽選'!B23="","D2",'抽選'!B23)</f>
        <v>D2</v>
      </c>
      <c r="D35" s="6" t="s">
        <v>11</v>
      </c>
      <c r="E35" s="7" t="str">
        <f>IF('抽選'!B21="","C2",'抽選'!B21)</f>
        <v>C2</v>
      </c>
      <c r="F35" s="8" t="s">
        <v>13</v>
      </c>
      <c r="G35" s="22" t="str">
        <f>IF('抽選'!B16="","A1",'抽選'!B16)</f>
        <v>A1</v>
      </c>
      <c r="H35" s="22" t="str">
        <f>IF('抽選'!B18="","B1",'抽選'!B18)</f>
        <v>B1</v>
      </c>
    </row>
    <row r="36" spans="1:8" ht="22.5" customHeight="1">
      <c r="A36" s="3" t="s">
        <v>74</v>
      </c>
      <c r="B36" s="4" t="s">
        <v>75</v>
      </c>
      <c r="C36" s="5" t="str">
        <f>IF('抽選'!B18="","B1",'抽選'!B18)</f>
        <v>B1</v>
      </c>
      <c r="D36" s="6" t="s">
        <v>11</v>
      </c>
      <c r="E36" s="7" t="str">
        <f>IF('抽選'!B21="","C2",'抽選'!B21)</f>
        <v>C2</v>
      </c>
      <c r="F36" s="8" t="s">
        <v>13</v>
      </c>
      <c r="G36" s="22" t="str">
        <f>IF('抽選'!B16="","A1",'抽選'!B16)</f>
        <v>A1</v>
      </c>
      <c r="H36" s="22" t="str">
        <f>IF('抽選'!B23="","D2",'抽選'!B23)</f>
        <v>D2</v>
      </c>
    </row>
    <row r="37" ht="23.25" customHeight="1"/>
    <row r="38" spans="1:6" ht="13.5">
      <c r="A38" t="s">
        <v>45</v>
      </c>
      <c r="F38" t="s">
        <v>32</v>
      </c>
    </row>
    <row r="39" spans="1:8" ht="22.5" customHeight="1">
      <c r="A39" s="3"/>
      <c r="B39" s="4" t="s">
        <v>4</v>
      </c>
      <c r="C39" s="91" t="s">
        <v>5</v>
      </c>
      <c r="D39" s="92"/>
      <c r="E39" s="93"/>
      <c r="F39" s="4" t="s">
        <v>6</v>
      </c>
      <c r="G39" s="4" t="s">
        <v>7</v>
      </c>
      <c r="H39" s="4" t="s">
        <v>8</v>
      </c>
    </row>
    <row r="40" spans="1:8" ht="22.5" customHeight="1">
      <c r="A40" s="3" t="s">
        <v>24</v>
      </c>
      <c r="B40" s="4" t="s">
        <v>47</v>
      </c>
      <c r="C40" s="5" t="str">
        <f>IF('抽選'!B17="","A2",'抽選'!B17)</f>
        <v>A2</v>
      </c>
      <c r="D40" s="6" t="s">
        <v>11</v>
      </c>
      <c r="E40" s="7" t="str">
        <f>IF('抽選'!B22="","D1",'抽選'!B22)</f>
        <v>D1</v>
      </c>
      <c r="F40" s="8" t="s">
        <v>13</v>
      </c>
      <c r="G40" s="22" t="str">
        <f>IF('抽選'!B20="","C1",'抽選'!B20)</f>
        <v>C1</v>
      </c>
      <c r="H40" s="22" t="str">
        <f>IF('抽選'!B19="","B2",'抽選'!B19)</f>
        <v>B2</v>
      </c>
    </row>
    <row r="41" spans="1:8" ht="22.5" customHeight="1">
      <c r="A41" s="3" t="s">
        <v>27</v>
      </c>
      <c r="B41" s="4" t="s">
        <v>73</v>
      </c>
      <c r="C41" s="5" t="str">
        <f>IF('抽選'!B20="","C1",'抽選'!B20)</f>
        <v>C1</v>
      </c>
      <c r="D41" s="6" t="s">
        <v>11</v>
      </c>
      <c r="E41" s="7" t="str">
        <f>IF('抽選'!B19="","B2",'抽選'!B19)</f>
        <v>B2</v>
      </c>
      <c r="F41" s="8" t="s">
        <v>13</v>
      </c>
      <c r="G41" s="22" t="str">
        <f>IF('抽選'!B17="","A2",'抽選'!B17)</f>
        <v>A2</v>
      </c>
      <c r="H41" s="22" t="str">
        <f>IF('抽選'!B22="","D1",'抽選'!B22)</f>
        <v>D1</v>
      </c>
    </row>
    <row r="42" spans="1:6" ht="13.5">
      <c r="A42" t="s">
        <v>45</v>
      </c>
      <c r="F42" t="s">
        <v>46</v>
      </c>
    </row>
    <row r="43" spans="1:8" ht="22.5" customHeight="1">
      <c r="A43" s="3"/>
      <c r="B43" s="4" t="s">
        <v>4</v>
      </c>
      <c r="C43" s="91" t="s">
        <v>5</v>
      </c>
      <c r="D43" s="92"/>
      <c r="E43" s="93"/>
      <c r="F43" s="4" t="s">
        <v>6</v>
      </c>
      <c r="G43" s="4" t="s">
        <v>7</v>
      </c>
      <c r="H43" s="4" t="s">
        <v>8</v>
      </c>
    </row>
    <row r="44" spans="1:8" ht="22.5" customHeight="1">
      <c r="A44" s="3" t="s">
        <v>24</v>
      </c>
      <c r="B44" s="4" t="s">
        <v>47</v>
      </c>
      <c r="C44" s="5" t="str">
        <f>IF('抽選'!B23="","D2",'抽選'!B23)</f>
        <v>D2</v>
      </c>
      <c r="D44" s="6" t="s">
        <v>11</v>
      </c>
      <c r="E44" s="7" t="str">
        <f>IF('抽選'!B18="","B1",'抽選'!B18)</f>
        <v>B1</v>
      </c>
      <c r="F44" s="8" t="s">
        <v>13</v>
      </c>
      <c r="G44" s="22" t="str">
        <f>IF('抽選'!B16="","A1",'抽選'!B16)</f>
        <v>A1</v>
      </c>
      <c r="H44" s="22" t="str">
        <f>IF('抽選'!B21="","C2",'抽選'!B21)</f>
        <v>C2</v>
      </c>
    </row>
    <row r="45" spans="1:6" ht="13.5">
      <c r="A45" t="s">
        <v>45</v>
      </c>
      <c r="F45" t="s">
        <v>76</v>
      </c>
    </row>
    <row r="46" spans="1:8" ht="22.5" customHeight="1">
      <c r="A46" s="3"/>
      <c r="B46" s="4" t="s">
        <v>4</v>
      </c>
      <c r="C46" s="91" t="s">
        <v>5</v>
      </c>
      <c r="D46" s="92"/>
      <c r="E46" s="93"/>
      <c r="F46" s="4" t="s">
        <v>6</v>
      </c>
      <c r="G46" s="4" t="s">
        <v>7</v>
      </c>
      <c r="H46" s="4" t="s">
        <v>8</v>
      </c>
    </row>
    <row r="47" spans="1:8" ht="22.5" customHeight="1">
      <c r="A47" s="3" t="s">
        <v>27</v>
      </c>
      <c r="B47" s="4" t="s">
        <v>73</v>
      </c>
      <c r="C47" s="5" t="str">
        <f>IF('抽選'!B16="","A1",'抽選'!B16)</f>
        <v>A1</v>
      </c>
      <c r="D47" s="6" t="s">
        <v>11</v>
      </c>
      <c r="E47" s="7" t="str">
        <f>IF('抽選'!B21="","C2",'抽選'!B21)</f>
        <v>C2</v>
      </c>
      <c r="F47" s="8" t="s">
        <v>13</v>
      </c>
      <c r="G47" s="22" t="str">
        <f>IF('抽選'!B23="","D2",'抽選'!B23)</f>
        <v>D2</v>
      </c>
      <c r="H47" s="22" t="str">
        <f>IF('抽選'!B18="","B1",'抽選'!B18)</f>
        <v>B1</v>
      </c>
    </row>
    <row r="48" spans="1:8" ht="9.75" customHeight="1">
      <c r="A48" s="20"/>
      <c r="B48" s="18"/>
      <c r="C48" s="18"/>
      <c r="D48" s="18"/>
      <c r="E48" s="18"/>
      <c r="F48" s="19"/>
      <c r="G48" s="19"/>
      <c r="H48" s="19"/>
    </row>
    <row r="49" spans="1:6" ht="13.5">
      <c r="A49" t="s">
        <v>52</v>
      </c>
      <c r="F49" t="s">
        <v>32</v>
      </c>
    </row>
    <row r="50" spans="1:8" ht="22.5" customHeight="1">
      <c r="A50" s="3"/>
      <c r="B50" s="4" t="s">
        <v>4</v>
      </c>
      <c r="C50" s="91" t="s">
        <v>5</v>
      </c>
      <c r="D50" s="92"/>
      <c r="E50" s="93"/>
      <c r="F50" s="4" t="s">
        <v>6</v>
      </c>
      <c r="G50" s="4" t="s">
        <v>7</v>
      </c>
      <c r="H50" s="4" t="s">
        <v>8</v>
      </c>
    </row>
    <row r="51" spans="1:8" ht="22.5" customHeight="1">
      <c r="A51" s="3" t="s">
        <v>54</v>
      </c>
      <c r="B51" s="23" t="s">
        <v>55</v>
      </c>
      <c r="C51" s="5" t="s">
        <v>56</v>
      </c>
      <c r="D51" s="6" t="s">
        <v>11</v>
      </c>
      <c r="E51" s="7" t="s">
        <v>56</v>
      </c>
      <c r="F51" s="8" t="s">
        <v>13</v>
      </c>
      <c r="G51" s="8" t="s">
        <v>13</v>
      </c>
      <c r="H51" s="8" t="s">
        <v>13</v>
      </c>
    </row>
    <row r="52" ht="9" customHeight="1"/>
    <row r="53" spans="1:6" ht="13.5">
      <c r="A53" t="s">
        <v>53</v>
      </c>
      <c r="F53" t="s">
        <v>46</v>
      </c>
    </row>
    <row r="54" spans="1:8" ht="22.5" customHeight="1">
      <c r="A54" s="3"/>
      <c r="B54" s="4" t="s">
        <v>4</v>
      </c>
      <c r="C54" s="91" t="s">
        <v>5</v>
      </c>
      <c r="D54" s="92"/>
      <c r="E54" s="93"/>
      <c r="F54" s="4" t="s">
        <v>6</v>
      </c>
      <c r="G54" s="4" t="s">
        <v>7</v>
      </c>
      <c r="H54" s="4" t="s">
        <v>8</v>
      </c>
    </row>
    <row r="55" spans="1:8" ht="22.5" customHeight="1">
      <c r="A55" s="3" t="s">
        <v>54</v>
      </c>
      <c r="B55" s="4" t="s">
        <v>55</v>
      </c>
      <c r="C55" s="5" t="s">
        <v>59</v>
      </c>
      <c r="D55" s="6" t="s">
        <v>11</v>
      </c>
      <c r="E55" s="7" t="s">
        <v>59</v>
      </c>
      <c r="F55" s="8" t="s">
        <v>13</v>
      </c>
      <c r="G55" s="8" t="s">
        <v>13</v>
      </c>
      <c r="H55" s="8" t="s">
        <v>13</v>
      </c>
    </row>
  </sheetData>
  <sheetProtection/>
  <mergeCells count="11">
    <mergeCell ref="C4:E4"/>
    <mergeCell ref="C12:E12"/>
    <mergeCell ref="C17:E17"/>
    <mergeCell ref="C24:E24"/>
    <mergeCell ref="C46:E46"/>
    <mergeCell ref="C50:E50"/>
    <mergeCell ref="C54:E54"/>
    <mergeCell ref="C30:E30"/>
    <mergeCell ref="C34:E34"/>
    <mergeCell ref="C39:E39"/>
    <mergeCell ref="C43:E4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PageLayoutView="0" workbookViewId="0" topLeftCell="A1">
      <selection activeCell="K28" sqref="K28"/>
    </sheetView>
  </sheetViews>
  <sheetFormatPr defaultColWidth="9.00390625" defaultRowHeight="13.5"/>
  <cols>
    <col min="1" max="15" width="5.625" style="38" customWidth="1"/>
    <col min="16" max="16384" width="9.00390625" style="38" customWidth="1"/>
  </cols>
  <sheetData>
    <row r="1" spans="1:15" ht="18.75" customHeight="1">
      <c r="A1" s="101" t="s">
        <v>119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ht="18.75" customHeight="1">
      <c r="H2" s="39" t="s">
        <v>120</v>
      </c>
    </row>
    <row r="3" ht="18.75" customHeight="1"/>
    <row r="4" spans="2:7" ht="18.75" customHeight="1">
      <c r="B4" s="38" t="s">
        <v>121</v>
      </c>
      <c r="D4" s="38" t="s">
        <v>122</v>
      </c>
      <c r="G4" s="38" t="s">
        <v>123</v>
      </c>
    </row>
    <row r="5" ht="18.75" customHeight="1"/>
    <row r="6" spans="1:15" ht="22.5" customHeight="1">
      <c r="A6" s="40"/>
      <c r="B6" s="41"/>
      <c r="C6" s="41"/>
      <c r="D6" s="41"/>
      <c r="E6" s="41"/>
      <c r="F6" s="41"/>
      <c r="G6" s="42"/>
      <c r="I6" s="40"/>
      <c r="J6" s="41"/>
      <c r="K6" s="41"/>
      <c r="L6" s="41"/>
      <c r="M6" s="41"/>
      <c r="N6" s="41"/>
      <c r="O6" s="42"/>
    </row>
    <row r="7" spans="1:15" ht="22.5" customHeight="1">
      <c r="A7" s="43"/>
      <c r="G7" s="44"/>
      <c r="I7" s="43"/>
      <c r="O7" s="44"/>
    </row>
    <row r="8" spans="1:15" ht="22.5" customHeight="1">
      <c r="A8" s="43"/>
      <c r="C8" s="96" t="str">
        <f>IF('抽選'!B2="","1",'抽選'!B2)</f>
        <v>青葉中</v>
      </c>
      <c r="D8" s="96"/>
      <c r="E8" s="96"/>
      <c r="G8" s="44"/>
      <c r="I8" s="43"/>
      <c r="K8" s="96" t="str">
        <f>IF('抽選'!B5="","4",'抽選'!B5)</f>
        <v>湊中</v>
      </c>
      <c r="L8" s="96"/>
      <c r="M8" s="96"/>
      <c r="O8" s="44"/>
    </row>
    <row r="9" spans="1:15" ht="22.5" customHeight="1">
      <c r="A9" s="43"/>
      <c r="G9" s="44"/>
      <c r="I9" s="43"/>
      <c r="O9" s="44"/>
    </row>
    <row r="10" spans="1:15" ht="22.5" customHeight="1">
      <c r="A10" s="43"/>
      <c r="G10" s="44"/>
      <c r="I10" s="43"/>
      <c r="O10" s="44"/>
    </row>
    <row r="11" spans="1:15" ht="22.5" customHeight="1">
      <c r="A11" s="43"/>
      <c r="G11" s="44"/>
      <c r="I11" s="43"/>
      <c r="O11" s="44"/>
    </row>
    <row r="12" spans="1:15" ht="22.5" customHeight="1">
      <c r="A12" s="95" t="str">
        <f>IF('抽選'!B3="","2",'抽選'!B3)</f>
        <v>山下中</v>
      </c>
      <c r="B12" s="96"/>
      <c r="C12" s="96"/>
      <c r="E12" s="96" t="str">
        <f>IF('抽選'!B4="","3",'抽選'!B4)</f>
        <v>矢本二中</v>
      </c>
      <c r="F12" s="96"/>
      <c r="G12" s="97"/>
      <c r="I12" s="95" t="str">
        <f>IF('抽選'!B6="","5",'抽選'!B6)</f>
        <v>万石浦中</v>
      </c>
      <c r="J12" s="96"/>
      <c r="K12" s="96"/>
      <c r="M12" s="96" t="str">
        <f>IF('抽選'!B7="","6",'抽選'!B7)</f>
        <v>雄勝中</v>
      </c>
      <c r="N12" s="96"/>
      <c r="O12" s="97"/>
    </row>
    <row r="13" spans="1:15" ht="22.5" customHeight="1">
      <c r="A13" s="45"/>
      <c r="B13" s="46"/>
      <c r="C13" s="46"/>
      <c r="D13" s="46"/>
      <c r="E13" s="46"/>
      <c r="F13" s="46"/>
      <c r="G13" s="47"/>
      <c r="I13" s="45"/>
      <c r="J13" s="46"/>
      <c r="K13" s="46"/>
      <c r="L13" s="46"/>
      <c r="M13" s="46"/>
      <c r="N13" s="46"/>
      <c r="O13" s="47"/>
    </row>
    <row r="14" ht="22.5" customHeight="1"/>
    <row r="15" ht="22.5" customHeight="1"/>
    <row r="16" spans="1:15" ht="22.5" customHeight="1">
      <c r="A16" s="40"/>
      <c r="B16" s="41"/>
      <c r="C16" s="41"/>
      <c r="D16" s="41"/>
      <c r="E16" s="41"/>
      <c r="F16" s="41"/>
      <c r="G16" s="42"/>
      <c r="I16" s="40"/>
      <c r="J16" s="41"/>
      <c r="K16" s="41"/>
      <c r="L16" s="41"/>
      <c r="M16" s="41"/>
      <c r="N16" s="41"/>
      <c r="O16" s="42"/>
    </row>
    <row r="17" spans="1:15" ht="22.5" customHeight="1">
      <c r="A17" s="43"/>
      <c r="G17" s="44"/>
      <c r="I17" s="43"/>
      <c r="O17" s="44"/>
    </row>
    <row r="18" spans="1:15" ht="22.5" customHeight="1">
      <c r="A18" s="43"/>
      <c r="C18" s="96" t="str">
        <f>IF('抽選'!B8="","7",'抽選'!B8)</f>
        <v>矢本一中</v>
      </c>
      <c r="D18" s="96"/>
      <c r="E18" s="96"/>
      <c r="G18" s="44"/>
      <c r="I18" s="95" t="str">
        <f>IF('抽選'!B11="","10",'抽選'!B11)</f>
        <v>女川一中</v>
      </c>
      <c r="J18" s="96"/>
      <c r="K18" s="96"/>
      <c r="M18" s="96" t="str">
        <f>IF('抽選'!B14="","13",'抽選'!B14)</f>
        <v>河南東中</v>
      </c>
      <c r="N18" s="96"/>
      <c r="O18" s="97"/>
    </row>
    <row r="19" spans="1:15" ht="22.5" customHeight="1">
      <c r="A19" s="43"/>
      <c r="G19" s="44"/>
      <c r="I19" s="43"/>
      <c r="O19" s="44"/>
    </row>
    <row r="20" spans="1:15" ht="22.5" customHeight="1">
      <c r="A20" s="43"/>
      <c r="G20" s="44"/>
      <c r="I20" s="43"/>
      <c r="O20" s="44"/>
    </row>
    <row r="21" spans="1:15" ht="22.5" customHeight="1">
      <c r="A21" s="43"/>
      <c r="G21" s="44"/>
      <c r="I21" s="43"/>
      <c r="O21" s="44"/>
    </row>
    <row r="22" spans="1:15" ht="22.5" customHeight="1">
      <c r="A22" s="95" t="str">
        <f>IF('抽選'!B9="","8",'抽選'!B9)</f>
        <v>渡波中</v>
      </c>
      <c r="B22" s="96"/>
      <c r="C22" s="96"/>
      <c r="E22" s="96" t="str">
        <f>IF('抽選'!B10="","9",'抽選'!B10)</f>
        <v>蛇田中</v>
      </c>
      <c r="F22" s="96"/>
      <c r="G22" s="97"/>
      <c r="I22" s="95" t="str">
        <f>IF('抽選'!B12="","11",'抽選'!B12)</f>
        <v>住吉中</v>
      </c>
      <c r="J22" s="96"/>
      <c r="K22" s="96"/>
      <c r="M22" s="96" t="str">
        <f>IF('抽選'!B13="","12",'抽選'!B13)</f>
        <v>門脇中</v>
      </c>
      <c r="N22" s="96"/>
      <c r="O22" s="97"/>
    </row>
    <row r="23" spans="1:15" ht="22.5" customHeight="1">
      <c r="A23" s="45"/>
      <c r="B23" s="46"/>
      <c r="C23" s="46"/>
      <c r="D23" s="46"/>
      <c r="E23" s="46"/>
      <c r="F23" s="46"/>
      <c r="G23" s="47"/>
      <c r="I23" s="45"/>
      <c r="J23" s="46"/>
      <c r="K23" s="46"/>
      <c r="L23" s="46"/>
      <c r="M23" s="46"/>
      <c r="N23" s="46"/>
      <c r="O23" s="47"/>
    </row>
    <row r="24" ht="22.5" customHeight="1"/>
    <row r="25" ht="18.75" customHeight="1"/>
    <row r="26" spans="1:15" ht="24.75" customHeight="1">
      <c r="A26" s="98" t="s">
        <v>124</v>
      </c>
      <c r="B26" s="98" t="s">
        <v>4</v>
      </c>
      <c r="C26" s="98"/>
      <c r="D26" s="98" t="s">
        <v>125</v>
      </c>
      <c r="E26" s="98"/>
      <c r="F26" s="98"/>
      <c r="G26" s="98"/>
      <c r="H26" s="98"/>
      <c r="I26" s="98"/>
      <c r="J26" s="98" t="s">
        <v>130</v>
      </c>
      <c r="K26" s="98"/>
      <c r="L26" s="98"/>
      <c r="M26" s="98" t="s">
        <v>131</v>
      </c>
      <c r="N26" s="98"/>
      <c r="O26" s="98"/>
    </row>
    <row r="27" spans="1:15" ht="24.75" customHeight="1">
      <c r="A27" s="98"/>
      <c r="B27" s="98"/>
      <c r="C27" s="98"/>
      <c r="D27" s="98" t="s">
        <v>126</v>
      </c>
      <c r="E27" s="98"/>
      <c r="F27" s="98"/>
      <c r="G27" s="98" t="s">
        <v>127</v>
      </c>
      <c r="H27" s="98"/>
      <c r="I27" s="98"/>
      <c r="J27" s="98" t="s">
        <v>128</v>
      </c>
      <c r="K27" s="98"/>
      <c r="L27" s="98"/>
      <c r="M27" s="98" t="s">
        <v>129</v>
      </c>
      <c r="N27" s="98"/>
      <c r="O27" s="98"/>
    </row>
    <row r="28" spans="1:15" ht="24.75" customHeight="1">
      <c r="A28" s="48" t="s">
        <v>132</v>
      </c>
      <c r="B28" s="99">
        <v>0.375</v>
      </c>
      <c r="C28" s="100"/>
      <c r="D28" s="75" t="str">
        <f>IF('抽選'!B2="","1",'抽選'!B2)</f>
        <v>青葉中</v>
      </c>
      <c r="E28" s="76" t="s">
        <v>168</v>
      </c>
      <c r="F28" s="77" t="str">
        <f>IF('抽選'!B3="","2",'抽選'!B3)</f>
        <v>山下中</v>
      </c>
      <c r="G28" s="75"/>
      <c r="H28" s="76" t="s">
        <v>168</v>
      </c>
      <c r="I28" s="77"/>
      <c r="J28" s="75" t="str">
        <f>IF('抽選'!B8="","7",'抽選'!B8)</f>
        <v>矢本一中</v>
      </c>
      <c r="K28" s="76" t="s">
        <v>168</v>
      </c>
      <c r="L28" s="77" t="str">
        <f>IF('抽選'!B9="","8",'抽選'!B9)</f>
        <v>渡波中</v>
      </c>
      <c r="M28" s="75"/>
      <c r="N28" s="76" t="s">
        <v>168</v>
      </c>
      <c r="O28" s="77"/>
    </row>
    <row r="29" spans="1:15" ht="24.75" customHeight="1">
      <c r="A29" s="48" t="s">
        <v>133</v>
      </c>
      <c r="B29" s="99">
        <v>0.4236111111111111</v>
      </c>
      <c r="C29" s="100"/>
      <c r="D29" s="75"/>
      <c r="E29" s="76" t="s">
        <v>168</v>
      </c>
      <c r="F29" s="77"/>
      <c r="G29" s="75" t="str">
        <f>IF('抽選'!B5="","4",'抽選'!B5)</f>
        <v>湊中</v>
      </c>
      <c r="H29" s="76" t="s">
        <v>168</v>
      </c>
      <c r="I29" s="77" t="str">
        <f>IF('抽選'!B6="","5",'抽選'!B6)</f>
        <v>万石浦中</v>
      </c>
      <c r="J29" s="75"/>
      <c r="K29" s="76" t="s">
        <v>168</v>
      </c>
      <c r="L29" s="77"/>
      <c r="M29" s="75" t="str">
        <f>IF('抽選'!B11="","10",'抽選'!B11)</f>
        <v>女川一中</v>
      </c>
      <c r="N29" s="76" t="s">
        <v>168</v>
      </c>
      <c r="O29" s="77" t="str">
        <f>IF('抽選'!B14="","13",'抽選'!B14)</f>
        <v>河南東中</v>
      </c>
    </row>
    <row r="30" spans="1:15" ht="24.75" customHeight="1">
      <c r="A30" s="48" t="s">
        <v>134</v>
      </c>
      <c r="B30" s="99">
        <v>0.47222222222222227</v>
      </c>
      <c r="C30" s="100"/>
      <c r="D30" s="75" t="str">
        <f>IF('抽選'!B3="","2",'抽選'!B3)</f>
        <v>山下中</v>
      </c>
      <c r="E30" s="76" t="s">
        <v>168</v>
      </c>
      <c r="F30" s="77" t="str">
        <f>IF('抽選'!B4="","3",'抽選'!B4)</f>
        <v>矢本二中</v>
      </c>
      <c r="G30" s="75"/>
      <c r="H30" s="76" t="s">
        <v>168</v>
      </c>
      <c r="I30" s="77"/>
      <c r="J30" s="75"/>
      <c r="K30" s="76" t="s">
        <v>168</v>
      </c>
      <c r="L30" s="77"/>
      <c r="M30" s="75" t="str">
        <f>IF('抽選'!B12="","11",'抽選'!B12)</f>
        <v>住吉中</v>
      </c>
      <c r="N30" s="76" t="s">
        <v>168</v>
      </c>
      <c r="O30" s="77" t="str">
        <f>IF('抽選'!B13="","12",'抽選'!B13)</f>
        <v>門脇中</v>
      </c>
    </row>
    <row r="31" spans="1:15" ht="24.75" customHeight="1">
      <c r="A31" s="48" t="s">
        <v>135</v>
      </c>
      <c r="B31" s="99">
        <v>0.5208333333333334</v>
      </c>
      <c r="C31" s="100"/>
      <c r="D31" s="75"/>
      <c r="E31" s="76" t="s">
        <v>168</v>
      </c>
      <c r="F31" s="77"/>
      <c r="G31" s="75" t="str">
        <f>IF('抽選'!B6="","5",'抽選'!B6)</f>
        <v>万石浦中</v>
      </c>
      <c r="H31" s="76" t="s">
        <v>168</v>
      </c>
      <c r="I31" s="77" t="str">
        <f>IF('抽選'!B7="","6",'抽選'!B7)</f>
        <v>雄勝中</v>
      </c>
      <c r="J31" s="75" t="str">
        <f>IF('抽選'!B8="","7",'抽選'!B8)</f>
        <v>矢本一中</v>
      </c>
      <c r="K31" s="76" t="s">
        <v>168</v>
      </c>
      <c r="L31" s="77" t="str">
        <f>IF('抽選'!B10="","9",'抽選'!B10)</f>
        <v>蛇田中</v>
      </c>
      <c r="M31" s="75"/>
      <c r="N31" s="76" t="s">
        <v>168</v>
      </c>
      <c r="O31" s="77"/>
    </row>
    <row r="32" spans="1:15" ht="24.75" customHeight="1">
      <c r="A32" s="48" t="s">
        <v>136</v>
      </c>
      <c r="B32" s="99">
        <v>0.5694444444444444</v>
      </c>
      <c r="C32" s="100"/>
      <c r="D32" s="75" t="str">
        <f>IF('抽選'!B2="","1",'抽選'!B2)</f>
        <v>青葉中</v>
      </c>
      <c r="E32" s="76" t="s">
        <v>168</v>
      </c>
      <c r="F32" s="77" t="str">
        <f>IF('抽選'!B4="","3",'抽選'!B4)</f>
        <v>矢本二中</v>
      </c>
      <c r="G32" s="75"/>
      <c r="H32" s="76" t="s">
        <v>168</v>
      </c>
      <c r="I32" s="77"/>
      <c r="J32" s="75"/>
      <c r="K32" s="76" t="s">
        <v>168</v>
      </c>
      <c r="L32" s="77"/>
      <c r="M32" s="75" t="str">
        <f>IF('抽選'!B11="","10",'抽選'!B11)</f>
        <v>女川一中</v>
      </c>
      <c r="N32" s="76" t="s">
        <v>168</v>
      </c>
      <c r="O32" s="77" t="str">
        <f>IF('抽選'!B12="","11",'抽選'!B12)</f>
        <v>住吉中</v>
      </c>
    </row>
    <row r="33" spans="1:15" ht="24.75" customHeight="1">
      <c r="A33" s="48" t="s">
        <v>137</v>
      </c>
      <c r="B33" s="99">
        <v>0.6180555555555556</v>
      </c>
      <c r="C33" s="100"/>
      <c r="D33" s="75"/>
      <c r="E33" s="76" t="s">
        <v>168</v>
      </c>
      <c r="F33" s="77"/>
      <c r="G33" s="75" t="str">
        <f>IF('抽選'!B5="","4",'抽選'!B5)</f>
        <v>湊中</v>
      </c>
      <c r="H33" s="76" t="s">
        <v>168</v>
      </c>
      <c r="I33" s="77" t="str">
        <f>IF('抽選'!B7="","6",'抽選'!B7)</f>
        <v>雄勝中</v>
      </c>
      <c r="J33" s="75" t="str">
        <f>IF('抽選'!B9="","8",'抽選'!B9)</f>
        <v>渡波中</v>
      </c>
      <c r="K33" s="76" t="s">
        <v>168</v>
      </c>
      <c r="L33" s="77" t="str">
        <f>IF('抽選'!B10="","9",'抽選'!B10)</f>
        <v>蛇田中</v>
      </c>
      <c r="M33" s="75" t="str">
        <f>IF('抽選'!B13="","12",'抽選'!B13)</f>
        <v>門脇中</v>
      </c>
      <c r="N33" s="76" t="s">
        <v>168</v>
      </c>
      <c r="O33" s="77" t="str">
        <f>IF('抽選'!B14="","13",'抽選'!B14)</f>
        <v>河南東中</v>
      </c>
    </row>
    <row r="34" ht="18.75" customHeight="1"/>
    <row r="35" ht="18.75" customHeight="1"/>
    <row r="36" ht="18.75" customHeight="1"/>
    <row r="37" ht="18.75" customHeight="1"/>
  </sheetData>
  <sheetProtection/>
  <mergeCells count="29">
    <mergeCell ref="B32:C32"/>
    <mergeCell ref="B33:C33"/>
    <mergeCell ref="A1:O1"/>
    <mergeCell ref="B28:C28"/>
    <mergeCell ref="B29:C29"/>
    <mergeCell ref="B30:C30"/>
    <mergeCell ref="B31:C31"/>
    <mergeCell ref="J26:L26"/>
    <mergeCell ref="M26:O26"/>
    <mergeCell ref="D27:F27"/>
    <mergeCell ref="C18:E18"/>
    <mergeCell ref="A22:C22"/>
    <mergeCell ref="E22:G22"/>
    <mergeCell ref="G27:I27"/>
    <mergeCell ref="J27:L27"/>
    <mergeCell ref="M27:O27"/>
    <mergeCell ref="A26:A27"/>
    <mergeCell ref="B26:C27"/>
    <mergeCell ref="D26:I26"/>
    <mergeCell ref="I18:K18"/>
    <mergeCell ref="M18:O18"/>
    <mergeCell ref="M22:O22"/>
    <mergeCell ref="I22:K22"/>
    <mergeCell ref="C8:E8"/>
    <mergeCell ref="K8:M8"/>
    <mergeCell ref="I12:K12"/>
    <mergeCell ref="M12:O12"/>
    <mergeCell ref="E12:G12"/>
    <mergeCell ref="A12:C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2.875" style="49" bestFit="1" customWidth="1"/>
    <col min="2" max="2" width="9.625" style="49" bestFit="1" customWidth="1"/>
    <col min="3" max="3" width="2.875" style="49" customWidth="1"/>
    <col min="4" max="4" width="2.375" style="49" customWidth="1"/>
    <col min="5" max="5" width="2.875" style="49" customWidth="1"/>
    <col min="6" max="6" width="2.75390625" style="49" customWidth="1"/>
    <col min="7" max="7" width="2.25390625" style="49" customWidth="1"/>
    <col min="8" max="8" width="3.00390625" style="49" customWidth="1"/>
    <col min="9" max="9" width="3.125" style="49" customWidth="1"/>
    <col min="10" max="10" width="3.00390625" style="49" customWidth="1"/>
    <col min="11" max="11" width="2.75390625" style="49" customWidth="1"/>
    <col min="12" max="12" width="2.625" style="49" customWidth="1"/>
    <col min="13" max="13" width="2.50390625" style="49" customWidth="1"/>
    <col min="14" max="14" width="2.875" style="49" customWidth="1"/>
    <col min="15" max="15" width="2.50390625" style="49" customWidth="1"/>
    <col min="16" max="16" width="2.875" style="49" customWidth="1"/>
    <col min="17" max="17" width="2.625" style="49" customWidth="1"/>
    <col min="18" max="19" width="2.875" style="49" customWidth="1"/>
    <col min="20" max="20" width="2.50390625" style="49" customWidth="1"/>
    <col min="21" max="22" width="2.625" style="49" customWidth="1"/>
    <col min="23" max="23" width="2.875" style="49" customWidth="1"/>
    <col min="24" max="24" width="3.00390625" style="49" customWidth="1"/>
    <col min="25" max="25" width="2.50390625" style="49" customWidth="1"/>
    <col min="26" max="26" width="3.625" style="49" bestFit="1" customWidth="1"/>
    <col min="27" max="36" width="3.00390625" style="49" customWidth="1"/>
    <col min="37" max="37" width="1.75390625" style="49" customWidth="1"/>
    <col min="38" max="39" width="3.50390625" style="49" bestFit="1" customWidth="1"/>
    <col min="40" max="16384" width="9.00390625" style="49" customWidth="1"/>
  </cols>
  <sheetData>
    <row r="1" spans="1:36" ht="17.25">
      <c r="A1" s="101" t="s">
        <v>150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74"/>
      <c r="AD1" s="74"/>
      <c r="AE1" s="74"/>
      <c r="AF1" s="74"/>
      <c r="AG1" s="74"/>
      <c r="AH1" s="74"/>
      <c r="AI1" s="74"/>
      <c r="AJ1" s="74"/>
    </row>
    <row r="2" spans="1:36" ht="17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  <c r="AD2" s="74"/>
      <c r="AE2" s="74"/>
      <c r="AF2" s="74"/>
      <c r="AG2" s="74"/>
      <c r="AH2" s="74"/>
      <c r="AI2" s="74"/>
      <c r="AJ2" s="74"/>
    </row>
    <row r="3" ht="13.5">
      <c r="A3" s="49" t="s">
        <v>169</v>
      </c>
    </row>
    <row r="4" spans="1:26" ht="13.5">
      <c r="A4" s="140" t="s">
        <v>151</v>
      </c>
      <c r="B4" s="141"/>
      <c r="C4" s="136" t="str">
        <f>B5</f>
        <v>青葉中</v>
      </c>
      <c r="D4" s="137"/>
      <c r="E4" s="138"/>
      <c r="F4" s="136" t="str">
        <f>B7</f>
        <v>山下中</v>
      </c>
      <c r="G4" s="137"/>
      <c r="H4" s="138"/>
      <c r="I4" s="136" t="str">
        <f>B9</f>
        <v>矢本二中</v>
      </c>
      <c r="J4" s="137"/>
      <c r="K4" s="138"/>
      <c r="L4" s="134" t="s">
        <v>138</v>
      </c>
      <c r="M4" s="139"/>
      <c r="N4" s="133" t="s">
        <v>139</v>
      </c>
      <c r="O4" s="133"/>
      <c r="P4" s="133" t="s">
        <v>140</v>
      </c>
      <c r="Q4" s="133"/>
      <c r="R4" s="134" t="s">
        <v>141</v>
      </c>
      <c r="S4" s="135"/>
      <c r="T4" s="134" t="s">
        <v>142</v>
      </c>
      <c r="U4" s="135"/>
      <c r="V4" s="50"/>
      <c r="W4" s="51"/>
      <c r="X4" s="51"/>
      <c r="Y4" s="52"/>
      <c r="Z4" s="52"/>
    </row>
    <row r="5" spans="1:26" ht="13.5">
      <c r="A5" s="120"/>
      <c r="B5" s="122" t="str">
        <f>IF('抽選'!B2="","1",'抽選'!B2)</f>
        <v>青葉中</v>
      </c>
      <c r="C5" s="111">
        <f>IF(OR(C6="",E6=""),"",IF(C6=E6,"△",IF(C6&gt;E6,"○","●")))</f>
      </c>
      <c r="D5" s="112"/>
      <c r="E5" s="113"/>
      <c r="F5" s="124">
        <f>IF(OR(F6="",H6=""),"",IF(F6=H6,"△",IF(F6&gt;H6,"○","●")))</f>
      </c>
      <c r="G5" s="125"/>
      <c r="H5" s="126"/>
      <c r="I5" s="124">
        <f>IF(OR(I6="",K6=""),"",IF(I6=K6,"△",IF(I6&gt;K6,"○","●")))</f>
      </c>
      <c r="J5" s="125"/>
      <c r="K5" s="126"/>
      <c r="L5" s="102">
        <f>SUM(W5:W6)</f>
        <v>0</v>
      </c>
      <c r="M5" s="117"/>
      <c r="N5" s="102">
        <f>X5</f>
        <v>0</v>
      </c>
      <c r="O5" s="103"/>
      <c r="P5" s="102">
        <f>X6</f>
        <v>0</v>
      </c>
      <c r="Q5" s="103"/>
      <c r="R5" s="102">
        <f>SUM(X5-X6)</f>
        <v>0</v>
      </c>
      <c r="S5" s="103"/>
      <c r="T5" s="106">
        <f>IF(L5=0,"",RANK(L5,L5:M10))</f>
      </c>
      <c r="U5" s="107"/>
      <c r="V5" s="110"/>
      <c r="W5" s="53">
        <f>COUNTIF(C5:K6,"○")*3</f>
        <v>0</v>
      </c>
      <c r="X5" s="54">
        <f>SUM(C6+F6+I6)</f>
        <v>0</v>
      </c>
      <c r="Y5" s="52"/>
      <c r="Z5" s="52"/>
    </row>
    <row r="6" spans="1:26" ht="13.5">
      <c r="A6" s="121"/>
      <c r="B6" s="123"/>
      <c r="C6" s="114"/>
      <c r="D6" s="115"/>
      <c r="E6" s="116"/>
      <c r="F6" s="55"/>
      <c r="G6" s="56" t="s">
        <v>143</v>
      </c>
      <c r="H6" s="57"/>
      <c r="I6" s="55"/>
      <c r="J6" s="56" t="s">
        <v>143</v>
      </c>
      <c r="K6" s="57"/>
      <c r="L6" s="118"/>
      <c r="M6" s="119"/>
      <c r="N6" s="104"/>
      <c r="O6" s="105"/>
      <c r="P6" s="104"/>
      <c r="Q6" s="105"/>
      <c r="R6" s="104"/>
      <c r="S6" s="105"/>
      <c r="T6" s="108"/>
      <c r="U6" s="109"/>
      <c r="V6" s="110"/>
      <c r="W6" s="53">
        <f>COUNTIF(C5:K6,"△")</f>
        <v>0</v>
      </c>
      <c r="X6" s="54">
        <f>SUM(E6+H6+K6)</f>
        <v>0</v>
      </c>
      <c r="Y6" s="52"/>
      <c r="Z6" s="52"/>
    </row>
    <row r="7" spans="1:26" ht="13.5">
      <c r="A7" s="120"/>
      <c r="B7" s="122" t="str">
        <f>IF('抽選'!B3="","2",'抽選'!B3)</f>
        <v>山下中</v>
      </c>
      <c r="C7" s="124">
        <f>IF(OR(C8="",E8=""),"",IF(C8=E8,"△",IF(C8&gt;E8,"○","●")))</f>
      </c>
      <c r="D7" s="125"/>
      <c r="E7" s="126"/>
      <c r="F7" s="111">
        <f>IF(OR(F8="",H8=""),"",IF(F8=H8,"△",IF(F8&gt;H8,"○","●")))</f>
      </c>
      <c r="G7" s="112"/>
      <c r="H7" s="113"/>
      <c r="I7" s="124">
        <f>IF(OR(I8="",K8=""),"",IF(I8=K8,"△",IF(I8&gt;K8,"○","●")))</f>
      </c>
      <c r="J7" s="125"/>
      <c r="K7" s="126"/>
      <c r="L7" s="102">
        <f>SUM(W7:W8)</f>
        <v>0</v>
      </c>
      <c r="M7" s="117"/>
      <c r="N7" s="102">
        <f>X7</f>
        <v>0</v>
      </c>
      <c r="O7" s="103"/>
      <c r="P7" s="102">
        <f>X8</f>
        <v>0</v>
      </c>
      <c r="Q7" s="103"/>
      <c r="R7" s="102">
        <f>SUM(X7-X8)</f>
        <v>0</v>
      </c>
      <c r="S7" s="103"/>
      <c r="T7" s="106">
        <f>IF(L7=0,"",RANK(L7,L5:M10))</f>
      </c>
      <c r="U7" s="107"/>
      <c r="V7" s="110"/>
      <c r="W7" s="53">
        <f>COUNTIF(C7:K8,"○")*3</f>
        <v>0</v>
      </c>
      <c r="X7" s="54">
        <f>SUM(C8+F8+I8)</f>
        <v>0</v>
      </c>
      <c r="Y7" s="52"/>
      <c r="Z7" s="52"/>
    </row>
    <row r="8" spans="1:26" ht="13.5">
      <c r="A8" s="121"/>
      <c r="B8" s="123"/>
      <c r="C8" s="55"/>
      <c r="D8" s="56" t="s">
        <v>144</v>
      </c>
      <c r="E8" s="57"/>
      <c r="F8" s="114"/>
      <c r="G8" s="115"/>
      <c r="H8" s="116"/>
      <c r="I8" s="55"/>
      <c r="J8" s="56" t="s">
        <v>144</v>
      </c>
      <c r="K8" s="57"/>
      <c r="L8" s="118"/>
      <c r="M8" s="119"/>
      <c r="N8" s="104"/>
      <c r="O8" s="105"/>
      <c r="P8" s="104"/>
      <c r="Q8" s="105"/>
      <c r="R8" s="104"/>
      <c r="S8" s="105"/>
      <c r="T8" s="108"/>
      <c r="U8" s="109"/>
      <c r="V8" s="110"/>
      <c r="W8" s="53">
        <f>COUNTIF(C7:K8,"△")</f>
        <v>0</v>
      </c>
      <c r="X8" s="54">
        <f>SUM(E8+H8+K8)</f>
        <v>0</v>
      </c>
      <c r="Y8" s="52"/>
      <c r="Z8" s="52"/>
    </row>
    <row r="9" spans="1:26" ht="13.5">
      <c r="A9" s="120"/>
      <c r="B9" s="122" t="str">
        <f>IF('抽選'!B4="","3",'抽選'!B4)</f>
        <v>矢本二中</v>
      </c>
      <c r="C9" s="124">
        <f>IF(OR(C10="",E10=""),"",IF(C10=E10,"△",IF(C10&gt;E10,"○","●")))</f>
      </c>
      <c r="D9" s="125"/>
      <c r="E9" s="126"/>
      <c r="F9" s="124">
        <f>IF(OR(F10="",H10=""),"",IF(F10=H10,"△",IF(F10&gt;H10,"○","●")))</f>
      </c>
      <c r="G9" s="125"/>
      <c r="H9" s="126"/>
      <c r="I9" s="111">
        <f>IF(OR(I10="",K10=""),"",IF(I10=K10,"△",IF(I10&gt;K10,"○","●")))</f>
      </c>
      <c r="J9" s="112"/>
      <c r="K9" s="113"/>
      <c r="L9" s="102">
        <f>SUM(W9:W10)</f>
        <v>0</v>
      </c>
      <c r="M9" s="117"/>
      <c r="N9" s="143">
        <f>X9</f>
        <v>0</v>
      </c>
      <c r="O9" s="143"/>
      <c r="P9" s="143">
        <f>X10</f>
        <v>0</v>
      </c>
      <c r="Q9" s="143"/>
      <c r="R9" s="143">
        <f>SUM(X9-X10)</f>
        <v>0</v>
      </c>
      <c r="S9" s="143"/>
      <c r="T9" s="144">
        <f>IF(L9=0,"",RANK(L9,L5:M10))</f>
      </c>
      <c r="U9" s="144"/>
      <c r="V9" s="110"/>
      <c r="W9" s="53">
        <f>COUNTIF(C9:K10,"○")*3</f>
        <v>0</v>
      </c>
      <c r="X9" s="54">
        <f>SUM(C10+F10+I10)</f>
        <v>0</v>
      </c>
      <c r="Y9" s="52"/>
      <c r="Z9" s="52"/>
    </row>
    <row r="10" spans="1:26" ht="13.5">
      <c r="A10" s="121"/>
      <c r="B10" s="123"/>
      <c r="C10" s="55"/>
      <c r="D10" s="56" t="s">
        <v>145</v>
      </c>
      <c r="E10" s="57"/>
      <c r="F10" s="55"/>
      <c r="G10" s="56" t="s">
        <v>145</v>
      </c>
      <c r="H10" s="57"/>
      <c r="I10" s="114"/>
      <c r="J10" s="115"/>
      <c r="K10" s="116"/>
      <c r="L10" s="118"/>
      <c r="M10" s="119"/>
      <c r="N10" s="143"/>
      <c r="O10" s="143"/>
      <c r="P10" s="143"/>
      <c r="Q10" s="143"/>
      <c r="R10" s="143"/>
      <c r="S10" s="143"/>
      <c r="T10" s="144"/>
      <c r="U10" s="144"/>
      <c r="V10" s="110"/>
      <c r="W10" s="53">
        <f>COUNTIF(C9:K10,"△")</f>
        <v>0</v>
      </c>
      <c r="X10" s="54">
        <f>SUM(E10+H10+K10)</f>
        <v>0</v>
      </c>
      <c r="Y10" s="52"/>
      <c r="Z10" s="52"/>
    </row>
    <row r="11" spans="1:41" ht="13.5">
      <c r="A11" s="58"/>
      <c r="B11" s="69"/>
      <c r="C11" s="70"/>
      <c r="D11" s="71"/>
      <c r="E11" s="72"/>
      <c r="F11" s="70"/>
      <c r="G11" s="71"/>
      <c r="H11" s="72"/>
      <c r="I11" s="70"/>
      <c r="J11" s="71"/>
      <c r="K11" s="72"/>
      <c r="L11" s="70"/>
      <c r="M11" s="7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1"/>
      <c r="Y11" s="61"/>
      <c r="Z11" s="61"/>
      <c r="AA11" s="62"/>
      <c r="AB11" s="62"/>
      <c r="AC11" s="63"/>
      <c r="AD11" s="63"/>
      <c r="AE11" s="63"/>
      <c r="AF11" s="63"/>
      <c r="AG11" s="63"/>
      <c r="AH11" s="63"/>
      <c r="AI11" s="64"/>
      <c r="AJ11" s="64"/>
      <c r="AK11" s="65"/>
      <c r="AL11" s="53"/>
      <c r="AM11" s="54"/>
      <c r="AN11" s="52"/>
      <c r="AO11" s="52"/>
    </row>
    <row r="12" spans="1:26" ht="13.5">
      <c r="A12" s="140" t="s">
        <v>152</v>
      </c>
      <c r="B12" s="141"/>
      <c r="C12" s="136" t="str">
        <f>B13</f>
        <v>湊中</v>
      </c>
      <c r="D12" s="137"/>
      <c r="E12" s="138"/>
      <c r="F12" s="136" t="str">
        <f>B15</f>
        <v>万石浦中</v>
      </c>
      <c r="G12" s="137"/>
      <c r="H12" s="138"/>
      <c r="I12" s="136" t="str">
        <f>B17</f>
        <v>雄勝中</v>
      </c>
      <c r="J12" s="137"/>
      <c r="K12" s="138"/>
      <c r="L12" s="134" t="s">
        <v>138</v>
      </c>
      <c r="M12" s="139"/>
      <c r="N12" s="133" t="s">
        <v>139</v>
      </c>
      <c r="O12" s="133"/>
      <c r="P12" s="133" t="s">
        <v>140</v>
      </c>
      <c r="Q12" s="133"/>
      <c r="R12" s="133" t="s">
        <v>141</v>
      </c>
      <c r="S12" s="133"/>
      <c r="T12" s="133" t="s">
        <v>142</v>
      </c>
      <c r="U12" s="133"/>
      <c r="V12" s="50"/>
      <c r="W12" s="51"/>
      <c r="X12" s="51"/>
      <c r="Y12" s="52"/>
      <c r="Z12" s="52"/>
    </row>
    <row r="13" spans="1:26" ht="13.5">
      <c r="A13" s="120"/>
      <c r="B13" s="122" t="str">
        <f>IF('抽選'!B5="","4",'抽選'!B5)</f>
        <v>湊中</v>
      </c>
      <c r="C13" s="111">
        <f>IF(OR(C14="",E14=""),"",IF(C14=E14,"△",IF(C14&gt;E14,"○","●")))</f>
      </c>
      <c r="D13" s="112"/>
      <c r="E13" s="113"/>
      <c r="F13" s="124">
        <f>IF(OR(F14="",H14=""),"",IF(F14=H14,"△",IF(F14&gt;H14,"○","●")))</f>
      </c>
      <c r="G13" s="125"/>
      <c r="H13" s="126"/>
      <c r="I13" s="124">
        <f>IF(OR(I14="",K14=""),"",IF(I14=K14,"△",IF(I14&gt;K14,"○","●")))</f>
      </c>
      <c r="J13" s="125"/>
      <c r="K13" s="126"/>
      <c r="L13" s="102">
        <f>SUM(W13:W14)</f>
        <v>0</v>
      </c>
      <c r="M13" s="117"/>
      <c r="N13" s="102">
        <f>X13</f>
        <v>0</v>
      </c>
      <c r="O13" s="103"/>
      <c r="P13" s="102">
        <f>X14</f>
        <v>0</v>
      </c>
      <c r="Q13" s="103"/>
      <c r="R13" s="102">
        <f>SUM(X13-X14)</f>
        <v>0</v>
      </c>
      <c r="S13" s="103"/>
      <c r="T13" s="106">
        <f>IF(L13=0,"",RANK(L13,L13:M18))</f>
      </c>
      <c r="U13" s="107"/>
      <c r="V13" s="110"/>
      <c r="W13" s="53">
        <f>COUNTIF(C13:K14,"○")*3</f>
        <v>0</v>
      </c>
      <c r="X13" s="54">
        <f>SUM(C14+F14+I14)</f>
        <v>0</v>
      </c>
      <c r="Y13" s="52"/>
      <c r="Z13" s="52"/>
    </row>
    <row r="14" spans="1:24" ht="13.5">
      <c r="A14" s="121"/>
      <c r="B14" s="123"/>
      <c r="C14" s="114"/>
      <c r="D14" s="115"/>
      <c r="E14" s="116"/>
      <c r="F14" s="55"/>
      <c r="G14" s="56" t="s">
        <v>143</v>
      </c>
      <c r="H14" s="57"/>
      <c r="I14" s="55"/>
      <c r="J14" s="56" t="s">
        <v>143</v>
      </c>
      <c r="K14" s="57"/>
      <c r="L14" s="118"/>
      <c r="M14" s="119"/>
      <c r="N14" s="104"/>
      <c r="O14" s="105"/>
      <c r="P14" s="104"/>
      <c r="Q14" s="105"/>
      <c r="R14" s="104"/>
      <c r="S14" s="105"/>
      <c r="T14" s="108"/>
      <c r="U14" s="109"/>
      <c r="V14" s="110"/>
      <c r="W14" s="53">
        <f>COUNTIF(C13:K14,"△")</f>
        <v>0</v>
      </c>
      <c r="X14" s="54">
        <f>SUM(E14+H14+K14)</f>
        <v>0</v>
      </c>
    </row>
    <row r="15" spans="1:24" ht="13.5">
      <c r="A15" s="120"/>
      <c r="B15" s="122" t="str">
        <f>IF('抽選'!B6="","5",'抽選'!B6)</f>
        <v>万石浦中</v>
      </c>
      <c r="C15" s="124">
        <f>IF(OR(C16="",E16=""),"",IF(C16=E16,"△",IF(C16&gt;E16,"○","●")))</f>
      </c>
      <c r="D15" s="125"/>
      <c r="E15" s="126"/>
      <c r="F15" s="111">
        <f>IF(OR(F16="",H16=""),"",IF(F16=H16,"△",IF(F16&gt;H16,"○","●")))</f>
      </c>
      <c r="G15" s="112"/>
      <c r="H15" s="113"/>
      <c r="I15" s="124">
        <f>IF(OR(I16="",K16=""),"",IF(I16=K16,"△",IF(I16&gt;K16,"○","●")))</f>
      </c>
      <c r="J15" s="125"/>
      <c r="K15" s="126"/>
      <c r="L15" s="102">
        <f>SUM(W15:W16)</f>
        <v>0</v>
      </c>
      <c r="M15" s="117"/>
      <c r="N15" s="102">
        <f>X15</f>
        <v>0</v>
      </c>
      <c r="O15" s="103"/>
      <c r="P15" s="102">
        <f>X16</f>
        <v>0</v>
      </c>
      <c r="Q15" s="103"/>
      <c r="R15" s="102">
        <f>SUM(X15-X16)</f>
        <v>0</v>
      </c>
      <c r="S15" s="103"/>
      <c r="T15" s="106">
        <f>IF(L15=0,"",RANK(L15,L13:M18))</f>
      </c>
      <c r="U15" s="107"/>
      <c r="V15" s="110"/>
      <c r="W15" s="53">
        <f>COUNTIF(C15:K16,"○")*3</f>
        <v>0</v>
      </c>
      <c r="X15" s="54">
        <f>SUM(C16+F16+I16)</f>
        <v>0</v>
      </c>
    </row>
    <row r="16" spans="1:24" ht="13.5">
      <c r="A16" s="121"/>
      <c r="B16" s="123"/>
      <c r="C16" s="55"/>
      <c r="D16" s="56" t="s">
        <v>144</v>
      </c>
      <c r="E16" s="57"/>
      <c r="F16" s="114"/>
      <c r="G16" s="115"/>
      <c r="H16" s="116"/>
      <c r="I16" s="55"/>
      <c r="J16" s="56" t="s">
        <v>144</v>
      </c>
      <c r="K16" s="57"/>
      <c r="L16" s="118"/>
      <c r="M16" s="119"/>
      <c r="N16" s="104"/>
      <c r="O16" s="105"/>
      <c r="P16" s="104"/>
      <c r="Q16" s="105"/>
      <c r="R16" s="104"/>
      <c r="S16" s="105"/>
      <c r="T16" s="108"/>
      <c r="U16" s="109"/>
      <c r="V16" s="110"/>
      <c r="W16" s="53">
        <f>COUNTIF(C15:K16,"△")</f>
        <v>0</v>
      </c>
      <c r="X16" s="54">
        <f>SUM(E16+H16+K16)</f>
        <v>0</v>
      </c>
    </row>
    <row r="17" spans="1:24" ht="13.5">
      <c r="A17" s="120"/>
      <c r="B17" s="122" t="str">
        <f>IF('抽選'!B7="","6",'抽選'!B7)</f>
        <v>雄勝中</v>
      </c>
      <c r="C17" s="124">
        <f>IF(OR(C18="",E18=""),"",IF(C18=E18,"△",IF(C18&gt;E18,"○","●")))</f>
      </c>
      <c r="D17" s="125"/>
      <c r="E17" s="126"/>
      <c r="F17" s="124">
        <f>IF(OR(F18="",H18=""),"",IF(F18=H18,"△",IF(F18&gt;H18,"○","●")))</f>
      </c>
      <c r="G17" s="125"/>
      <c r="H17" s="126"/>
      <c r="I17" s="111">
        <f>IF(OR(I18="",K18=""),"",IF(I18=K18,"△",IF(I18&gt;K18,"○","●")))</f>
      </c>
      <c r="J17" s="112"/>
      <c r="K17" s="113"/>
      <c r="L17" s="102">
        <f>SUM(W17:W18)</f>
        <v>0</v>
      </c>
      <c r="M17" s="117"/>
      <c r="N17" s="102">
        <f>X17</f>
        <v>0</v>
      </c>
      <c r="O17" s="103"/>
      <c r="P17" s="102">
        <f>X18</f>
        <v>0</v>
      </c>
      <c r="Q17" s="103"/>
      <c r="R17" s="102">
        <f>SUM(X17-X18)</f>
        <v>0</v>
      </c>
      <c r="S17" s="103"/>
      <c r="T17" s="106">
        <f>IF(L17=0,"",RANK(L17,L13:M18))</f>
      </c>
      <c r="U17" s="107"/>
      <c r="V17" s="110"/>
      <c r="W17" s="53">
        <f>COUNTIF(C17:K18,"○")*3</f>
        <v>0</v>
      </c>
      <c r="X17" s="54">
        <f>SUM(C18+F18+I18)</f>
        <v>0</v>
      </c>
    </row>
    <row r="18" spans="1:24" ht="13.5">
      <c r="A18" s="121"/>
      <c r="B18" s="123"/>
      <c r="C18" s="55"/>
      <c r="D18" s="56" t="s">
        <v>145</v>
      </c>
      <c r="E18" s="57"/>
      <c r="F18" s="55"/>
      <c r="G18" s="56" t="s">
        <v>145</v>
      </c>
      <c r="H18" s="57"/>
      <c r="I18" s="114"/>
      <c r="J18" s="115"/>
      <c r="K18" s="116"/>
      <c r="L18" s="118"/>
      <c r="M18" s="119"/>
      <c r="N18" s="104"/>
      <c r="O18" s="105"/>
      <c r="P18" s="104"/>
      <c r="Q18" s="105"/>
      <c r="R18" s="104"/>
      <c r="S18" s="105"/>
      <c r="T18" s="108"/>
      <c r="U18" s="109"/>
      <c r="V18" s="110"/>
      <c r="W18" s="53">
        <f>COUNTIF(C17:K18,"△")</f>
        <v>0</v>
      </c>
      <c r="X18" s="54">
        <f>SUM(E18+H18+K18)</f>
        <v>0</v>
      </c>
    </row>
    <row r="19" spans="1:39" ht="13.5">
      <c r="A19" s="58"/>
      <c r="B19" s="68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1"/>
      <c r="Y19" s="61"/>
      <c r="Z19" s="61"/>
      <c r="AA19" s="62"/>
      <c r="AB19" s="62"/>
      <c r="AC19" s="63"/>
      <c r="AD19" s="63"/>
      <c r="AE19" s="63"/>
      <c r="AF19" s="63"/>
      <c r="AG19" s="63"/>
      <c r="AH19" s="63"/>
      <c r="AI19" s="64"/>
      <c r="AJ19" s="64"/>
      <c r="AK19" s="65"/>
      <c r="AL19" s="53"/>
      <c r="AM19" s="54"/>
    </row>
    <row r="20" spans="1:24" ht="13.5">
      <c r="A20" s="140" t="s">
        <v>153</v>
      </c>
      <c r="B20" s="141"/>
      <c r="C20" s="136" t="str">
        <f>B21</f>
        <v>矢本一中</v>
      </c>
      <c r="D20" s="137"/>
      <c r="E20" s="138"/>
      <c r="F20" s="136" t="str">
        <f>B23</f>
        <v>渡波中</v>
      </c>
      <c r="G20" s="137"/>
      <c r="H20" s="138"/>
      <c r="I20" s="136" t="str">
        <f>B25</f>
        <v>蛇田中</v>
      </c>
      <c r="J20" s="137"/>
      <c r="K20" s="138"/>
      <c r="L20" s="134" t="s">
        <v>138</v>
      </c>
      <c r="M20" s="139"/>
      <c r="N20" s="133" t="s">
        <v>139</v>
      </c>
      <c r="O20" s="133"/>
      <c r="P20" s="133" t="s">
        <v>140</v>
      </c>
      <c r="Q20" s="133"/>
      <c r="R20" s="134" t="s">
        <v>141</v>
      </c>
      <c r="S20" s="135"/>
      <c r="T20" s="134" t="s">
        <v>142</v>
      </c>
      <c r="U20" s="135"/>
      <c r="V20" s="50"/>
      <c r="W20" s="51"/>
      <c r="X20" s="51"/>
    </row>
    <row r="21" spans="1:24" ht="13.5" customHeight="1">
      <c r="A21" s="120"/>
      <c r="B21" s="122" t="str">
        <f>IF('抽選'!B8="","7",'抽選'!B8)</f>
        <v>矢本一中</v>
      </c>
      <c r="C21" s="111">
        <f>IF(OR(C22="",E22=""),"",IF(C22=E22,"△",IF(C22&gt;E22,"○","●")))</f>
      </c>
      <c r="D21" s="112"/>
      <c r="E21" s="113"/>
      <c r="F21" s="124">
        <f>IF(OR(F22="",H22=""),"",IF(F22=H22,"△",IF(F22&gt;H22,"○","●")))</f>
      </c>
      <c r="G21" s="125"/>
      <c r="H21" s="126"/>
      <c r="I21" s="124">
        <f>IF(OR(I22="",K22=""),"",IF(I22=K22,"△",IF(I22&gt;K22,"○","●")))</f>
      </c>
      <c r="J21" s="125"/>
      <c r="K21" s="126"/>
      <c r="L21" s="102">
        <f>SUM(W21:W22)</f>
        <v>0</v>
      </c>
      <c r="M21" s="117"/>
      <c r="N21" s="102">
        <f>X21</f>
        <v>0</v>
      </c>
      <c r="O21" s="103"/>
      <c r="P21" s="102">
        <f>X22</f>
        <v>0</v>
      </c>
      <c r="Q21" s="103"/>
      <c r="R21" s="102">
        <f>SUM(X21-X22)</f>
        <v>0</v>
      </c>
      <c r="S21" s="103"/>
      <c r="T21" s="106">
        <f>IF(L21=0,"",RANK(L21,L21:M26))</f>
      </c>
      <c r="U21" s="107"/>
      <c r="V21" s="110"/>
      <c r="W21" s="53">
        <f>COUNTIF(C21:K22,"○")*3</f>
        <v>0</v>
      </c>
      <c r="X21" s="54">
        <f>SUM(C22+F22+I22)</f>
        <v>0</v>
      </c>
    </row>
    <row r="22" spans="1:24" ht="13.5">
      <c r="A22" s="121"/>
      <c r="B22" s="123"/>
      <c r="C22" s="114"/>
      <c r="D22" s="115"/>
      <c r="E22" s="116"/>
      <c r="F22" s="55"/>
      <c r="G22" s="56" t="s">
        <v>143</v>
      </c>
      <c r="H22" s="57"/>
      <c r="I22" s="55"/>
      <c r="J22" s="56" t="s">
        <v>143</v>
      </c>
      <c r="K22" s="57"/>
      <c r="L22" s="118"/>
      <c r="M22" s="119"/>
      <c r="N22" s="104"/>
      <c r="O22" s="105"/>
      <c r="P22" s="104"/>
      <c r="Q22" s="105"/>
      <c r="R22" s="104"/>
      <c r="S22" s="105"/>
      <c r="T22" s="108"/>
      <c r="U22" s="109"/>
      <c r="V22" s="110"/>
      <c r="W22" s="53">
        <f>COUNTIF(C21:K22,"△")</f>
        <v>0</v>
      </c>
      <c r="X22" s="54">
        <f>SUM(E22+H22+K22)</f>
        <v>0</v>
      </c>
    </row>
    <row r="23" spans="1:24" ht="13.5" customHeight="1">
      <c r="A23" s="120"/>
      <c r="B23" s="122" t="str">
        <f>IF('抽選'!B9="","8",'抽選'!B9)</f>
        <v>渡波中</v>
      </c>
      <c r="C23" s="124">
        <f>IF(OR(C24="",E24=""),"",IF(C24=E24,"△",IF(C24&gt;E24,"○","●")))</f>
      </c>
      <c r="D23" s="125"/>
      <c r="E23" s="126"/>
      <c r="F23" s="111">
        <f>IF(OR(F24="",H24=""),"",IF(F24=H24,"△",IF(F24&gt;H24,"○","●")))</f>
      </c>
      <c r="G23" s="112"/>
      <c r="H23" s="113"/>
      <c r="I23" s="124">
        <f>IF(OR(I24="",K24=""),"",IF(I24=K24,"△",IF(I24&gt;K24,"○","●")))</f>
      </c>
      <c r="J23" s="125"/>
      <c r="K23" s="126"/>
      <c r="L23" s="102">
        <f>SUM(W23:W24)</f>
        <v>0</v>
      </c>
      <c r="M23" s="117"/>
      <c r="N23" s="102">
        <f>X23</f>
        <v>0</v>
      </c>
      <c r="O23" s="103"/>
      <c r="P23" s="102">
        <f>X24</f>
        <v>0</v>
      </c>
      <c r="Q23" s="103"/>
      <c r="R23" s="102">
        <f>SUM(X23-X24)</f>
        <v>0</v>
      </c>
      <c r="S23" s="103"/>
      <c r="T23" s="106">
        <f>IF(L23=0,"",RANK(L23,L21:M26))</f>
      </c>
      <c r="U23" s="107"/>
      <c r="V23" s="110"/>
      <c r="W23" s="53">
        <f>COUNTIF(C23:K24,"○")*3</f>
        <v>0</v>
      </c>
      <c r="X23" s="54">
        <f>SUM(C24+F24+I24)</f>
        <v>0</v>
      </c>
    </row>
    <row r="24" spans="1:24" ht="13.5">
      <c r="A24" s="121"/>
      <c r="B24" s="123"/>
      <c r="C24" s="55"/>
      <c r="D24" s="56" t="s">
        <v>144</v>
      </c>
      <c r="E24" s="57"/>
      <c r="F24" s="114"/>
      <c r="G24" s="115"/>
      <c r="H24" s="116"/>
      <c r="I24" s="55"/>
      <c r="J24" s="56" t="s">
        <v>144</v>
      </c>
      <c r="K24" s="57"/>
      <c r="L24" s="118"/>
      <c r="M24" s="119"/>
      <c r="N24" s="104"/>
      <c r="O24" s="105"/>
      <c r="P24" s="104"/>
      <c r="Q24" s="105"/>
      <c r="R24" s="104"/>
      <c r="S24" s="105"/>
      <c r="T24" s="108"/>
      <c r="U24" s="109"/>
      <c r="V24" s="110"/>
      <c r="W24" s="53">
        <f>COUNTIF(C23:K24,"△")</f>
        <v>0</v>
      </c>
      <c r="X24" s="54">
        <f>SUM(E24+H24+K24)</f>
        <v>0</v>
      </c>
    </row>
    <row r="25" spans="1:24" ht="13.5" customHeight="1">
      <c r="A25" s="120"/>
      <c r="B25" s="122" t="str">
        <f>IF('抽選'!B10="","9",'抽選'!B10)</f>
        <v>蛇田中</v>
      </c>
      <c r="C25" s="124">
        <f>IF(OR(C26="",E26=""),"",IF(C26=E26,"△",IF(C26&gt;E26,"○","●")))</f>
      </c>
      <c r="D25" s="125"/>
      <c r="E25" s="126"/>
      <c r="F25" s="124">
        <f>IF(OR(F26="",H26=""),"",IF(F26=H26,"△",IF(F26&gt;H26,"○","●")))</f>
      </c>
      <c r="G25" s="125"/>
      <c r="H25" s="126"/>
      <c r="I25" s="111">
        <f>IF(OR(I26="",K26=""),"",IF(I26=K26,"△",IF(I26&gt;K26,"○","●")))</f>
      </c>
      <c r="J25" s="112"/>
      <c r="K25" s="113"/>
      <c r="L25" s="102">
        <f>SUM(W25:W26)</f>
        <v>0</v>
      </c>
      <c r="M25" s="117"/>
      <c r="N25" s="102">
        <f>X25</f>
        <v>0</v>
      </c>
      <c r="O25" s="103"/>
      <c r="P25" s="102">
        <f>X26</f>
        <v>0</v>
      </c>
      <c r="Q25" s="103"/>
      <c r="R25" s="102">
        <f>SUM(X25-X26)</f>
        <v>0</v>
      </c>
      <c r="S25" s="103"/>
      <c r="T25" s="106">
        <f>IF(L25=0,"",RANK(L25,L21:M26))</f>
      </c>
      <c r="U25" s="107"/>
      <c r="V25" s="110"/>
      <c r="W25" s="53">
        <f>COUNTIF(C25:K26,"○")*3</f>
        <v>0</v>
      </c>
      <c r="X25" s="54">
        <f>SUM(C26+F26+I26)</f>
        <v>0</v>
      </c>
    </row>
    <row r="26" spans="1:24" ht="13.5">
      <c r="A26" s="121"/>
      <c r="B26" s="123"/>
      <c r="C26" s="55"/>
      <c r="D26" s="56" t="s">
        <v>145</v>
      </c>
      <c r="E26" s="57"/>
      <c r="F26" s="55"/>
      <c r="G26" s="56" t="s">
        <v>145</v>
      </c>
      <c r="H26" s="57"/>
      <c r="I26" s="114"/>
      <c r="J26" s="115"/>
      <c r="K26" s="116"/>
      <c r="L26" s="118"/>
      <c r="M26" s="119"/>
      <c r="N26" s="104"/>
      <c r="O26" s="105"/>
      <c r="P26" s="104"/>
      <c r="Q26" s="105"/>
      <c r="R26" s="104"/>
      <c r="S26" s="105"/>
      <c r="T26" s="108"/>
      <c r="U26" s="109"/>
      <c r="V26" s="110"/>
      <c r="W26" s="53">
        <f>COUNTIF(C25:K26,"△")</f>
        <v>0</v>
      </c>
      <c r="X26" s="54">
        <f>SUM(E26+H26+K26)</f>
        <v>0</v>
      </c>
    </row>
    <row r="27" spans="1:36" ht="13.5">
      <c r="A27" s="58"/>
      <c r="B27" s="6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Y27" s="61"/>
      <c r="Z27" s="61"/>
      <c r="AA27" s="62"/>
      <c r="AB27" s="62"/>
      <c r="AC27" s="63"/>
      <c r="AD27" s="63"/>
      <c r="AE27" s="63"/>
      <c r="AF27" s="63"/>
      <c r="AG27" s="63"/>
      <c r="AH27" s="63"/>
      <c r="AI27" s="64"/>
      <c r="AJ27" s="64"/>
    </row>
    <row r="28" spans="1:27" ht="13.5">
      <c r="A28" s="140" t="s">
        <v>154</v>
      </c>
      <c r="B28" s="141"/>
      <c r="C28" s="136" t="str">
        <f>B29</f>
        <v>女川一中</v>
      </c>
      <c r="D28" s="137"/>
      <c r="E28" s="138"/>
      <c r="F28" s="136" t="str">
        <f>B31</f>
        <v>住吉中</v>
      </c>
      <c r="G28" s="137"/>
      <c r="H28" s="138"/>
      <c r="I28" s="136" t="str">
        <f>B33</f>
        <v>門脇中</v>
      </c>
      <c r="J28" s="137"/>
      <c r="K28" s="138"/>
      <c r="L28" s="136" t="str">
        <f>B35</f>
        <v>河南東中</v>
      </c>
      <c r="M28" s="137"/>
      <c r="N28" s="138"/>
      <c r="O28" s="134" t="s">
        <v>138</v>
      </c>
      <c r="P28" s="139"/>
      <c r="Q28" s="133" t="s">
        <v>139</v>
      </c>
      <c r="R28" s="133"/>
      <c r="S28" s="133" t="s">
        <v>140</v>
      </c>
      <c r="T28" s="133"/>
      <c r="U28" s="134" t="s">
        <v>141</v>
      </c>
      <c r="V28" s="135"/>
      <c r="W28" s="134" t="s">
        <v>142</v>
      </c>
      <c r="X28" s="135"/>
      <c r="Y28" s="50"/>
      <c r="Z28" s="51"/>
      <c r="AA28" s="51"/>
    </row>
    <row r="29" spans="1:27" ht="13.5">
      <c r="A29" s="120"/>
      <c r="B29" s="122" t="str">
        <f>IF('抽選'!B11="","10",'抽選'!B11)</f>
        <v>女川一中</v>
      </c>
      <c r="C29" s="111">
        <f>IF(OR(C30="",E30=""),"",IF(C30=E30,"△",IF(C30&gt;E30,"○","●")))</f>
      </c>
      <c r="D29" s="112"/>
      <c r="E29" s="113"/>
      <c r="F29" s="124">
        <f>IF(OR(F30="",H30=""),"",IF(F30=H30,"△",IF(F30&gt;H30,"○","●")))</f>
      </c>
      <c r="G29" s="125"/>
      <c r="H29" s="126"/>
      <c r="I29" s="124">
        <f>IF(OR(I30="",K30=""),"",IF(I30=K30,"△",IF(I30&gt;K30,"○","●")))</f>
      </c>
      <c r="J29" s="125"/>
      <c r="K29" s="126"/>
      <c r="L29" s="124">
        <f>IF(OR(L30="",N30=""),"",IF(L30=N30,"△",IF(L30&gt;N30,"○","●")))</f>
      </c>
      <c r="M29" s="125"/>
      <c r="N29" s="126"/>
      <c r="O29" s="102">
        <f>SUM(Z29:Z30)</f>
        <v>0</v>
      </c>
      <c r="P29" s="117"/>
      <c r="Q29" s="102">
        <f>AA29</f>
        <v>0</v>
      </c>
      <c r="R29" s="103"/>
      <c r="S29" s="102">
        <f>AA30</f>
        <v>0</v>
      </c>
      <c r="T29" s="103"/>
      <c r="U29" s="102">
        <f>SUM(AA29-AA30)</f>
        <v>0</v>
      </c>
      <c r="V29" s="103"/>
      <c r="W29" s="106">
        <f>IF(O29=0,"",RANK(O29,O29:P36))</f>
      </c>
      <c r="X29" s="107"/>
      <c r="Y29" s="110"/>
      <c r="Z29" s="53">
        <f>COUNTIF(C29:N30,"○")*3</f>
        <v>0</v>
      </c>
      <c r="AA29" s="54">
        <f>SUM(C30+F30+I30+L30)</f>
        <v>0</v>
      </c>
    </row>
    <row r="30" spans="1:27" ht="13.5">
      <c r="A30" s="121"/>
      <c r="B30" s="123"/>
      <c r="C30" s="114"/>
      <c r="D30" s="115"/>
      <c r="E30" s="116"/>
      <c r="F30" s="55"/>
      <c r="G30" s="56" t="s">
        <v>143</v>
      </c>
      <c r="H30" s="57"/>
      <c r="I30" s="55"/>
      <c r="J30" s="56" t="s">
        <v>143</v>
      </c>
      <c r="K30" s="57"/>
      <c r="L30" s="55"/>
      <c r="M30" s="56" t="s">
        <v>143</v>
      </c>
      <c r="N30" s="57"/>
      <c r="O30" s="118"/>
      <c r="P30" s="119"/>
      <c r="Q30" s="104"/>
      <c r="R30" s="105"/>
      <c r="S30" s="104"/>
      <c r="T30" s="105"/>
      <c r="U30" s="104"/>
      <c r="V30" s="105"/>
      <c r="W30" s="108"/>
      <c r="X30" s="109"/>
      <c r="Y30" s="110"/>
      <c r="Z30" s="53">
        <f>COUNTIF(C29:N30,"△")</f>
        <v>0</v>
      </c>
      <c r="AA30" s="54">
        <f>SUM(E30+H30+K30+N30)</f>
        <v>0</v>
      </c>
    </row>
    <row r="31" spans="1:27" ht="13.5">
      <c r="A31" s="120"/>
      <c r="B31" s="122" t="str">
        <f>IF('抽選'!B12="","11",'抽選'!B12)</f>
        <v>住吉中</v>
      </c>
      <c r="C31" s="124">
        <f>IF(OR(C32="",E32=""),"",IF(C32=E32,"△",IF(C32&gt;E32,"○","●")))</f>
      </c>
      <c r="D31" s="125"/>
      <c r="E31" s="126"/>
      <c r="F31" s="111">
        <f>IF(OR(F32="",H32=""),"",IF(F32=H32,"△",IF(F32&gt;H32,"○","●")))</f>
      </c>
      <c r="G31" s="112"/>
      <c r="H31" s="113"/>
      <c r="I31" s="124">
        <f>IF(OR(I32="",K32=""),"",IF(I32=K32,"△",IF(I32&gt;K32,"○","●")))</f>
      </c>
      <c r="J31" s="125"/>
      <c r="K31" s="126"/>
      <c r="L31" s="124">
        <f>IF(OR(L32="",N32=""),"",IF(L32=N32,"△",IF(L32&gt;N32,"○","●")))</f>
      </c>
      <c r="M31" s="125"/>
      <c r="N31" s="126"/>
      <c r="O31" s="102">
        <f>SUM(Z31:Z32)</f>
        <v>0</v>
      </c>
      <c r="P31" s="117"/>
      <c r="Q31" s="102">
        <f>AA31</f>
        <v>0</v>
      </c>
      <c r="R31" s="103"/>
      <c r="S31" s="102">
        <f>AA32</f>
        <v>0</v>
      </c>
      <c r="T31" s="103"/>
      <c r="U31" s="102">
        <f>SUM(AA31-AA32)</f>
        <v>0</v>
      </c>
      <c r="V31" s="103"/>
      <c r="W31" s="106">
        <f>IF(O31=0,"",RANK(O31,O29:P36))</f>
      </c>
      <c r="X31" s="107"/>
      <c r="Y31" s="110"/>
      <c r="Z31" s="53">
        <f>COUNTIF(C31:N32,"○")*3</f>
        <v>0</v>
      </c>
      <c r="AA31" s="54">
        <f>SUM(C32+F32+I32+L32)</f>
        <v>0</v>
      </c>
    </row>
    <row r="32" spans="1:27" ht="13.5">
      <c r="A32" s="121"/>
      <c r="B32" s="123"/>
      <c r="C32" s="55"/>
      <c r="D32" s="56" t="s">
        <v>144</v>
      </c>
      <c r="E32" s="57"/>
      <c r="F32" s="114"/>
      <c r="G32" s="115"/>
      <c r="H32" s="116"/>
      <c r="I32" s="55"/>
      <c r="J32" s="56" t="s">
        <v>144</v>
      </c>
      <c r="K32" s="57"/>
      <c r="L32" s="55"/>
      <c r="M32" s="56" t="s">
        <v>144</v>
      </c>
      <c r="N32" s="57"/>
      <c r="O32" s="118"/>
      <c r="P32" s="119"/>
      <c r="Q32" s="104"/>
      <c r="R32" s="105"/>
      <c r="S32" s="104"/>
      <c r="T32" s="105"/>
      <c r="U32" s="104"/>
      <c r="V32" s="105"/>
      <c r="W32" s="108"/>
      <c r="X32" s="109"/>
      <c r="Y32" s="110"/>
      <c r="Z32" s="53">
        <f>COUNTIF(C31:N32,"△")</f>
        <v>0</v>
      </c>
      <c r="AA32" s="54">
        <f>SUM(E32+H32+K32+N32)</f>
        <v>0</v>
      </c>
    </row>
    <row r="33" spans="1:27" ht="13.5">
      <c r="A33" s="120"/>
      <c r="B33" s="122" t="str">
        <f>IF('抽選'!B13="","12",'抽選'!B13)</f>
        <v>門脇中</v>
      </c>
      <c r="C33" s="124">
        <f>IF(OR(C34="",E34=""),"",IF(C34=E34,"△",IF(C34&gt;E34,"○","●")))</f>
      </c>
      <c r="D33" s="125"/>
      <c r="E33" s="126"/>
      <c r="F33" s="124">
        <f>IF(OR(F34="",H34=""),"",IF(F34=H34,"△",IF(F34&gt;H34,"○","●")))</f>
      </c>
      <c r="G33" s="125"/>
      <c r="H33" s="126"/>
      <c r="I33" s="127">
        <f>IF(OR(I34="",K34=""),"",IF(I34=K34,"△",IF(I34&gt;K34,"○","●")))</f>
      </c>
      <c r="J33" s="128"/>
      <c r="K33" s="129"/>
      <c r="L33" s="124">
        <f>IF(OR(L34="",N34=""),"",IF(L34=N34,"△",IF(L34&gt;N34,"○","●")))</f>
      </c>
      <c r="M33" s="125"/>
      <c r="N33" s="126"/>
      <c r="O33" s="102">
        <f>SUM(Z33:Z34)</f>
        <v>0</v>
      </c>
      <c r="P33" s="117"/>
      <c r="Q33" s="102">
        <f>AA33</f>
        <v>0</v>
      </c>
      <c r="R33" s="103"/>
      <c r="S33" s="102">
        <f>AA34</f>
        <v>0</v>
      </c>
      <c r="T33" s="103"/>
      <c r="U33" s="102">
        <f>SUM(AA33-AA34)</f>
        <v>0</v>
      </c>
      <c r="V33" s="103"/>
      <c r="W33" s="106">
        <f>IF(O33=0,"",RANK(O33,O29:P36))</f>
      </c>
      <c r="X33" s="107"/>
      <c r="Y33" s="110"/>
      <c r="Z33" s="53">
        <f>COUNTIF(C33:N34,"○")*3</f>
        <v>0</v>
      </c>
      <c r="AA33" s="54">
        <f>SUM(C34+F34+I34+L34)</f>
        <v>0</v>
      </c>
    </row>
    <row r="34" spans="1:27" ht="13.5">
      <c r="A34" s="121"/>
      <c r="B34" s="123"/>
      <c r="C34" s="55"/>
      <c r="D34" s="56" t="s">
        <v>145</v>
      </c>
      <c r="E34" s="57"/>
      <c r="F34" s="55"/>
      <c r="G34" s="56" t="s">
        <v>145</v>
      </c>
      <c r="H34" s="57"/>
      <c r="I34" s="130"/>
      <c r="J34" s="131"/>
      <c r="K34" s="132"/>
      <c r="L34" s="55"/>
      <c r="M34" s="56" t="s">
        <v>145</v>
      </c>
      <c r="N34" s="57"/>
      <c r="O34" s="118"/>
      <c r="P34" s="119"/>
      <c r="Q34" s="104"/>
      <c r="R34" s="105"/>
      <c r="S34" s="104"/>
      <c r="T34" s="105"/>
      <c r="U34" s="104"/>
      <c r="V34" s="105"/>
      <c r="W34" s="108"/>
      <c r="X34" s="109"/>
      <c r="Y34" s="110"/>
      <c r="Z34" s="53">
        <f>COUNTIF(C33:N34,"△")</f>
        <v>0</v>
      </c>
      <c r="AA34" s="54">
        <f>SUM(E34+H34+K34+N34)</f>
        <v>0</v>
      </c>
    </row>
    <row r="35" spans="1:27" ht="13.5">
      <c r="A35" s="120"/>
      <c r="B35" s="122" t="str">
        <f>IF('抽選'!B14="","13",'抽選'!B14)</f>
        <v>河南東中</v>
      </c>
      <c r="C35" s="124">
        <f>IF(OR(C36="",E36=""),"",IF(C36=E36,"△",IF(C36&gt;E36,"○","●")))</f>
      </c>
      <c r="D35" s="125"/>
      <c r="E35" s="126"/>
      <c r="F35" s="124">
        <f>IF(OR(F36="",H36=""),"",IF(F36=H36,"△",IF(F36&gt;H36,"○","●")))</f>
      </c>
      <c r="G35" s="125"/>
      <c r="H35" s="126"/>
      <c r="I35" s="124">
        <f>IF(OR(I36="",K36=""),"",IF(I36=K36,"△",IF(I36&gt;K36,"○","●")))</f>
      </c>
      <c r="J35" s="125"/>
      <c r="K35" s="126"/>
      <c r="L35" s="111">
        <f>IF(OR(L36="",N36=""),"",IF(L36=N36,"△",IF(L36&gt;N36,"○","●")))</f>
      </c>
      <c r="M35" s="112"/>
      <c r="N35" s="113"/>
      <c r="O35" s="102">
        <f>SUM(Z35:Z36)</f>
        <v>0</v>
      </c>
      <c r="P35" s="117"/>
      <c r="Q35" s="102">
        <f>AA35</f>
        <v>0</v>
      </c>
      <c r="R35" s="103"/>
      <c r="S35" s="102">
        <f>AA36</f>
        <v>0</v>
      </c>
      <c r="T35" s="103"/>
      <c r="U35" s="102">
        <f>SUM(AA35-AA36)</f>
        <v>0</v>
      </c>
      <c r="V35" s="103"/>
      <c r="W35" s="106">
        <f>IF(O35=0,"",RANK(O35,O29:P36))</f>
      </c>
      <c r="X35" s="107"/>
      <c r="Y35" s="110"/>
      <c r="Z35" s="53">
        <f>COUNTIF(C35:N36,"○")*3</f>
        <v>0</v>
      </c>
      <c r="AA35" s="54">
        <f>SUM(C36+F36+I36+L36)</f>
        <v>0</v>
      </c>
    </row>
    <row r="36" spans="1:27" ht="13.5">
      <c r="A36" s="121"/>
      <c r="B36" s="123"/>
      <c r="C36" s="55"/>
      <c r="D36" s="56" t="s">
        <v>145</v>
      </c>
      <c r="E36" s="57"/>
      <c r="F36" s="55"/>
      <c r="G36" s="56" t="s">
        <v>145</v>
      </c>
      <c r="H36" s="57"/>
      <c r="I36" s="55"/>
      <c r="J36" s="56" t="s">
        <v>145</v>
      </c>
      <c r="K36" s="57"/>
      <c r="L36" s="114"/>
      <c r="M36" s="115"/>
      <c r="N36" s="116"/>
      <c r="O36" s="118"/>
      <c r="P36" s="119"/>
      <c r="Q36" s="104"/>
      <c r="R36" s="105"/>
      <c r="S36" s="104"/>
      <c r="T36" s="105"/>
      <c r="U36" s="104"/>
      <c r="V36" s="105"/>
      <c r="W36" s="108"/>
      <c r="X36" s="109"/>
      <c r="Y36" s="110"/>
      <c r="Z36" s="53">
        <f>COUNTIF(C35:N36,"△")</f>
        <v>0</v>
      </c>
      <c r="AA36" s="54">
        <f>SUM(E36+H36+K36+N36)</f>
        <v>0</v>
      </c>
    </row>
    <row r="37" spans="1:27" ht="13.5">
      <c r="A37" s="58"/>
      <c r="B37" s="68"/>
      <c r="C37" s="60"/>
      <c r="D37" s="60"/>
      <c r="E37" s="60"/>
      <c r="F37" s="60"/>
      <c r="G37" s="60"/>
      <c r="H37" s="60"/>
      <c r="I37" s="60"/>
      <c r="J37" s="60"/>
      <c r="K37" s="60"/>
      <c r="L37" s="61"/>
      <c r="M37" s="61"/>
      <c r="N37" s="61"/>
      <c r="O37" s="62"/>
      <c r="P37" s="62"/>
      <c r="Q37" s="63"/>
      <c r="R37" s="63"/>
      <c r="S37" s="63"/>
      <c r="T37" s="63"/>
      <c r="U37" s="63"/>
      <c r="V37" s="63"/>
      <c r="W37" s="64"/>
      <c r="X37" s="64"/>
      <c r="Y37" s="65"/>
      <c r="Z37" s="53"/>
      <c r="AA37" s="54"/>
    </row>
    <row r="38" spans="1:36" ht="13.5">
      <c r="A38" s="58"/>
      <c r="B38" s="59" t="s">
        <v>146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61"/>
      <c r="Z38" s="61"/>
      <c r="AA38" s="62"/>
      <c r="AB38" s="62"/>
      <c r="AC38" s="63"/>
      <c r="AD38" s="63"/>
      <c r="AE38" s="63"/>
      <c r="AF38" s="63"/>
      <c r="AG38" s="63"/>
      <c r="AH38" s="63"/>
      <c r="AI38" s="64"/>
      <c r="AJ38" s="64"/>
    </row>
    <row r="39" spans="1:36" ht="13.5">
      <c r="A39" s="58"/>
      <c r="B39" s="59" t="s">
        <v>147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  <c r="Y39" s="61"/>
      <c r="Z39" s="61"/>
      <c r="AA39" s="62"/>
      <c r="AB39" s="62"/>
      <c r="AC39" s="63"/>
      <c r="AD39" s="63"/>
      <c r="AE39" s="63"/>
      <c r="AF39" s="63"/>
      <c r="AG39" s="63"/>
      <c r="AH39" s="63"/>
      <c r="AI39" s="64"/>
      <c r="AJ39" s="64"/>
    </row>
    <row r="40" ht="13.5">
      <c r="B40" s="66" t="s">
        <v>148</v>
      </c>
    </row>
    <row r="41" ht="13.5">
      <c r="B41" s="66" t="s">
        <v>149</v>
      </c>
    </row>
    <row r="43" spans="28:36" ht="13.5">
      <c r="AB43" s="142"/>
      <c r="AC43" s="142"/>
      <c r="AD43" s="142"/>
      <c r="AE43" s="142"/>
      <c r="AF43" s="142"/>
      <c r="AG43" s="142"/>
      <c r="AH43" s="142"/>
      <c r="AI43" s="142"/>
      <c r="AJ43" s="142"/>
    </row>
  </sheetData>
  <sheetProtection/>
  <mergeCells count="186">
    <mergeCell ref="P4:Q4"/>
    <mergeCell ref="R4:S4"/>
    <mergeCell ref="A4:B4"/>
    <mergeCell ref="C4:E4"/>
    <mergeCell ref="F4:H4"/>
    <mergeCell ref="I4:K4"/>
    <mergeCell ref="L5:M6"/>
    <mergeCell ref="N5:O6"/>
    <mergeCell ref="P5:Q6"/>
    <mergeCell ref="T4:U4"/>
    <mergeCell ref="A5:A6"/>
    <mergeCell ref="B5:B6"/>
    <mergeCell ref="C5:E6"/>
    <mergeCell ref="F5:H5"/>
    <mergeCell ref="L4:M4"/>
    <mergeCell ref="N4:O4"/>
    <mergeCell ref="I7:K7"/>
    <mergeCell ref="L7:M8"/>
    <mergeCell ref="R5:S6"/>
    <mergeCell ref="T5:U6"/>
    <mergeCell ref="V5:V6"/>
    <mergeCell ref="A7:A8"/>
    <mergeCell ref="B7:B8"/>
    <mergeCell ref="C7:E7"/>
    <mergeCell ref="F7:H8"/>
    <mergeCell ref="I5:K5"/>
    <mergeCell ref="L9:M10"/>
    <mergeCell ref="A9:A10"/>
    <mergeCell ref="B9:B10"/>
    <mergeCell ref="C9:E9"/>
    <mergeCell ref="F9:H9"/>
    <mergeCell ref="V7:V8"/>
    <mergeCell ref="N7:O8"/>
    <mergeCell ref="P7:Q8"/>
    <mergeCell ref="R7:S8"/>
    <mergeCell ref="T7:U8"/>
    <mergeCell ref="I20:K20"/>
    <mergeCell ref="P21:Q22"/>
    <mergeCell ref="F20:H20"/>
    <mergeCell ref="AB43:AJ43"/>
    <mergeCell ref="V9:V10"/>
    <mergeCell ref="N9:O10"/>
    <mergeCell ref="P9:Q10"/>
    <mergeCell ref="R9:S10"/>
    <mergeCell ref="T9:U10"/>
    <mergeCell ref="I9:K10"/>
    <mergeCell ref="P12:Q12"/>
    <mergeCell ref="A12:B12"/>
    <mergeCell ref="C12:E12"/>
    <mergeCell ref="F12:H12"/>
    <mergeCell ref="N25:O26"/>
    <mergeCell ref="P25:Q26"/>
    <mergeCell ref="I25:K26"/>
    <mergeCell ref="L25:M26"/>
    <mergeCell ref="N23:O24"/>
    <mergeCell ref="P23:Q24"/>
    <mergeCell ref="T13:U14"/>
    <mergeCell ref="V13:V14"/>
    <mergeCell ref="I13:K13"/>
    <mergeCell ref="L13:M14"/>
    <mergeCell ref="N13:O14"/>
    <mergeCell ref="R12:S12"/>
    <mergeCell ref="T12:U12"/>
    <mergeCell ref="I12:K12"/>
    <mergeCell ref="L12:M12"/>
    <mergeCell ref="N12:O12"/>
    <mergeCell ref="A15:A16"/>
    <mergeCell ref="B15:B16"/>
    <mergeCell ref="C15:E15"/>
    <mergeCell ref="F15:H16"/>
    <mergeCell ref="P13:Q14"/>
    <mergeCell ref="R13:S14"/>
    <mergeCell ref="A13:A14"/>
    <mergeCell ref="B13:B14"/>
    <mergeCell ref="C13:E14"/>
    <mergeCell ref="F13:H13"/>
    <mergeCell ref="P15:Q16"/>
    <mergeCell ref="R15:S16"/>
    <mergeCell ref="T15:U16"/>
    <mergeCell ref="V15:V16"/>
    <mergeCell ref="I15:K15"/>
    <mergeCell ref="L15:M16"/>
    <mergeCell ref="N15:O16"/>
    <mergeCell ref="I17:K18"/>
    <mergeCell ref="L17:M18"/>
    <mergeCell ref="N17:O18"/>
    <mergeCell ref="P17:Q18"/>
    <mergeCell ref="A17:A18"/>
    <mergeCell ref="B17:B18"/>
    <mergeCell ref="C17:E17"/>
    <mergeCell ref="F17:H17"/>
    <mergeCell ref="R17:S18"/>
    <mergeCell ref="T17:U18"/>
    <mergeCell ref="V17:V18"/>
    <mergeCell ref="A20:B20"/>
    <mergeCell ref="C20:E20"/>
    <mergeCell ref="L20:M20"/>
    <mergeCell ref="N20:O20"/>
    <mergeCell ref="P20:Q20"/>
    <mergeCell ref="R20:S20"/>
    <mergeCell ref="T20:U20"/>
    <mergeCell ref="A23:A24"/>
    <mergeCell ref="B23:B24"/>
    <mergeCell ref="C23:E23"/>
    <mergeCell ref="F23:H24"/>
    <mergeCell ref="I21:K21"/>
    <mergeCell ref="L21:M22"/>
    <mergeCell ref="A21:A22"/>
    <mergeCell ref="B21:B22"/>
    <mergeCell ref="C21:E22"/>
    <mergeCell ref="F21:H21"/>
    <mergeCell ref="V23:V24"/>
    <mergeCell ref="I23:K23"/>
    <mergeCell ref="L23:M24"/>
    <mergeCell ref="R21:S22"/>
    <mergeCell ref="T21:U22"/>
    <mergeCell ref="V21:V22"/>
    <mergeCell ref="N21:O22"/>
    <mergeCell ref="R23:S24"/>
    <mergeCell ref="T23:U24"/>
    <mergeCell ref="R25:S26"/>
    <mergeCell ref="T25:U26"/>
    <mergeCell ref="V25:V26"/>
    <mergeCell ref="A28:B28"/>
    <mergeCell ref="C28:E28"/>
    <mergeCell ref="F28:H28"/>
    <mergeCell ref="A25:A26"/>
    <mergeCell ref="B25:B26"/>
    <mergeCell ref="C25:E25"/>
    <mergeCell ref="F25:H25"/>
    <mergeCell ref="A29:A30"/>
    <mergeCell ref="B29:B30"/>
    <mergeCell ref="C29:E30"/>
    <mergeCell ref="F29:H29"/>
    <mergeCell ref="I28:K28"/>
    <mergeCell ref="L28:N28"/>
    <mergeCell ref="I29:K29"/>
    <mergeCell ref="L29:N29"/>
    <mergeCell ref="O29:P30"/>
    <mergeCell ref="S28:T28"/>
    <mergeCell ref="U28:V28"/>
    <mergeCell ref="W28:X28"/>
    <mergeCell ref="O28:P28"/>
    <mergeCell ref="Q28:R28"/>
    <mergeCell ref="Y29:Y30"/>
    <mergeCell ref="A31:A32"/>
    <mergeCell ref="B31:B32"/>
    <mergeCell ref="C31:E31"/>
    <mergeCell ref="F31:H32"/>
    <mergeCell ref="I31:K31"/>
    <mergeCell ref="Q29:R30"/>
    <mergeCell ref="S29:T30"/>
    <mergeCell ref="U29:V30"/>
    <mergeCell ref="W29:X30"/>
    <mergeCell ref="U31:V32"/>
    <mergeCell ref="W31:X32"/>
    <mergeCell ref="Y31:Y32"/>
    <mergeCell ref="L31:N31"/>
    <mergeCell ref="O31:P32"/>
    <mergeCell ref="Q31:R32"/>
    <mergeCell ref="S31:T32"/>
    <mergeCell ref="U33:V34"/>
    <mergeCell ref="W33:X34"/>
    <mergeCell ref="I33:K34"/>
    <mergeCell ref="L33:N33"/>
    <mergeCell ref="O33:P34"/>
    <mergeCell ref="A33:A34"/>
    <mergeCell ref="B33:B34"/>
    <mergeCell ref="C33:E33"/>
    <mergeCell ref="F33:H33"/>
    <mergeCell ref="B35:B36"/>
    <mergeCell ref="C35:E35"/>
    <mergeCell ref="F35:H35"/>
    <mergeCell ref="I35:K35"/>
    <mergeCell ref="Q33:R34"/>
    <mergeCell ref="S33:T34"/>
    <mergeCell ref="U35:V36"/>
    <mergeCell ref="W35:X36"/>
    <mergeCell ref="Y35:Y36"/>
    <mergeCell ref="A1:AB1"/>
    <mergeCell ref="L35:N36"/>
    <mergeCell ref="O35:P36"/>
    <mergeCell ref="Q35:R36"/>
    <mergeCell ref="S35:T36"/>
    <mergeCell ref="Y33:Y34"/>
    <mergeCell ref="A35:A3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3"/>
  <sheetViews>
    <sheetView view="pageBreakPreview" zoomScale="60" zoomScalePageLayoutView="0" workbookViewId="0" topLeftCell="A1">
      <selection activeCell="Y45" sqref="Y45"/>
    </sheetView>
  </sheetViews>
  <sheetFormatPr defaultColWidth="9.00390625" defaultRowHeight="13.5"/>
  <cols>
    <col min="1" max="1" width="2.875" style="49" bestFit="1" customWidth="1"/>
    <col min="2" max="2" width="9.625" style="49" bestFit="1" customWidth="1"/>
    <col min="3" max="3" width="2.875" style="49" customWidth="1"/>
    <col min="4" max="4" width="2.375" style="49" customWidth="1"/>
    <col min="5" max="5" width="2.875" style="49" customWidth="1"/>
    <col min="6" max="6" width="2.75390625" style="49" customWidth="1"/>
    <col min="7" max="7" width="2.25390625" style="49" customWidth="1"/>
    <col min="8" max="8" width="3.00390625" style="49" customWidth="1"/>
    <col min="9" max="9" width="3.125" style="49" customWidth="1"/>
    <col min="10" max="10" width="3.00390625" style="49" customWidth="1"/>
    <col min="11" max="11" width="2.75390625" style="49" customWidth="1"/>
    <col min="12" max="12" width="2.625" style="49" customWidth="1"/>
    <col min="13" max="13" width="2.50390625" style="49" customWidth="1"/>
    <col min="14" max="14" width="2.875" style="49" customWidth="1"/>
    <col min="15" max="15" width="2.50390625" style="49" customWidth="1"/>
    <col min="16" max="16" width="2.875" style="49" customWidth="1"/>
    <col min="17" max="17" width="2.625" style="49" customWidth="1"/>
    <col min="18" max="19" width="2.875" style="49" customWidth="1"/>
    <col min="20" max="20" width="2.50390625" style="49" customWidth="1"/>
    <col min="21" max="22" width="2.625" style="49" customWidth="1"/>
    <col min="23" max="23" width="2.875" style="49" customWidth="1"/>
    <col min="24" max="24" width="3.00390625" style="49" customWidth="1"/>
    <col min="25" max="25" width="2.50390625" style="49" customWidth="1"/>
    <col min="26" max="26" width="3.625" style="49" bestFit="1" customWidth="1"/>
    <col min="27" max="36" width="3.00390625" style="49" customWidth="1"/>
    <col min="37" max="37" width="1.75390625" style="49" customWidth="1"/>
    <col min="38" max="39" width="3.50390625" style="49" bestFit="1" customWidth="1"/>
    <col min="40" max="16384" width="9.00390625" style="49" customWidth="1"/>
  </cols>
  <sheetData>
    <row r="1" spans="1:36" ht="17.25">
      <c r="A1" s="101" t="s">
        <v>150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74"/>
      <c r="AD1" s="74"/>
      <c r="AE1" s="74"/>
      <c r="AF1" s="74"/>
      <c r="AG1" s="74"/>
      <c r="AH1" s="74"/>
      <c r="AI1" s="74"/>
      <c r="AJ1" s="74"/>
    </row>
    <row r="2" spans="1:36" ht="17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  <c r="AD2" s="74"/>
      <c r="AE2" s="74"/>
      <c r="AF2" s="74"/>
      <c r="AG2" s="74"/>
      <c r="AH2" s="74"/>
      <c r="AI2" s="74"/>
      <c r="AJ2" s="74"/>
    </row>
    <row r="3" ht="13.5">
      <c r="A3" s="49" t="s">
        <v>170</v>
      </c>
    </row>
    <row r="4" spans="1:36" ht="13.5">
      <c r="A4" s="81" t="s">
        <v>182</v>
      </c>
      <c r="B4" s="68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1"/>
      <c r="Y4" s="61"/>
      <c r="Z4" s="61"/>
      <c r="AA4" s="62"/>
      <c r="AB4" s="62"/>
      <c r="AC4" s="63"/>
      <c r="AD4" s="63"/>
      <c r="AE4" s="63"/>
      <c r="AF4" s="63"/>
      <c r="AG4" s="63"/>
      <c r="AH4" s="63"/>
      <c r="AI4" s="64"/>
      <c r="AJ4" s="64"/>
    </row>
    <row r="5" spans="1:27" ht="13.5">
      <c r="A5" s="140" t="s">
        <v>184</v>
      </c>
      <c r="B5" s="141"/>
      <c r="C5" s="136" t="str">
        <f>B6</f>
        <v>A1</v>
      </c>
      <c r="D5" s="137"/>
      <c r="E5" s="138"/>
      <c r="F5" s="136" t="str">
        <f>B8</f>
        <v>D2</v>
      </c>
      <c r="G5" s="137"/>
      <c r="H5" s="138"/>
      <c r="I5" s="136" t="str">
        <f>B10</f>
        <v>B1</v>
      </c>
      <c r="J5" s="137"/>
      <c r="K5" s="138"/>
      <c r="L5" s="136" t="str">
        <f>B12</f>
        <v>C2</v>
      </c>
      <c r="M5" s="137"/>
      <c r="N5" s="138"/>
      <c r="O5" s="134" t="s">
        <v>138</v>
      </c>
      <c r="P5" s="139"/>
      <c r="Q5" s="133" t="s">
        <v>139</v>
      </c>
      <c r="R5" s="133"/>
      <c r="S5" s="133" t="s">
        <v>140</v>
      </c>
      <c r="T5" s="133"/>
      <c r="U5" s="134" t="s">
        <v>141</v>
      </c>
      <c r="V5" s="135"/>
      <c r="W5" s="134" t="s">
        <v>142</v>
      </c>
      <c r="X5" s="135"/>
      <c r="Y5" s="50"/>
      <c r="Z5" s="51"/>
      <c r="AA5" s="51"/>
    </row>
    <row r="6" spans="1:27" ht="13.5">
      <c r="A6" s="120"/>
      <c r="B6" s="122" t="str">
        <f>IF('抽選'!B16="","A1",'抽選'!B16)</f>
        <v>A1</v>
      </c>
      <c r="C6" s="111">
        <f>IF(OR(C7="",E7=""),"",IF(C7=E7,"△",IF(C7&gt;E7,"○","●")))</f>
      </c>
      <c r="D6" s="112"/>
      <c r="E6" s="113"/>
      <c r="F6" s="124">
        <f>IF(OR(F7="",H7=""),"",IF(F7=H7,"△",IF(F7&gt;H7,"○","●")))</f>
      </c>
      <c r="G6" s="125"/>
      <c r="H6" s="126"/>
      <c r="I6" s="124">
        <f>IF(OR(I7="",K7=""),"",IF(I7=K7,"△",IF(I7&gt;K7,"○","●")))</f>
      </c>
      <c r="J6" s="125"/>
      <c r="K6" s="126"/>
      <c r="L6" s="124">
        <f>IF(OR(L7="",N7=""),"",IF(L7=N7,"△",IF(L7&gt;N7,"○","●")))</f>
      </c>
      <c r="M6" s="125"/>
      <c r="N6" s="126"/>
      <c r="O6" s="102">
        <f>SUM(Z6:Z7)</f>
        <v>0</v>
      </c>
      <c r="P6" s="117"/>
      <c r="Q6" s="102">
        <f>AA6</f>
        <v>0</v>
      </c>
      <c r="R6" s="103"/>
      <c r="S6" s="102">
        <f>AA7</f>
        <v>0</v>
      </c>
      <c r="T6" s="103"/>
      <c r="U6" s="102">
        <f>SUM(AA6-AA7)</f>
        <v>0</v>
      </c>
      <c r="V6" s="103"/>
      <c r="W6" s="106">
        <f>IF(O6=0,"",RANK(O6,O6:P13))</f>
      </c>
      <c r="X6" s="107"/>
      <c r="Y6" s="110"/>
      <c r="Z6" s="53">
        <f>COUNTIF(C6:N7,"○")*3</f>
        <v>0</v>
      </c>
      <c r="AA6" s="54">
        <f>SUM(C7+F7+I7+L7)</f>
        <v>0</v>
      </c>
    </row>
    <row r="7" spans="1:27" ht="13.5">
      <c r="A7" s="121"/>
      <c r="B7" s="123"/>
      <c r="C7" s="114"/>
      <c r="D7" s="115"/>
      <c r="E7" s="116"/>
      <c r="F7" s="55"/>
      <c r="G7" s="56" t="s">
        <v>143</v>
      </c>
      <c r="H7" s="57"/>
      <c r="I7" s="55"/>
      <c r="J7" s="56" t="s">
        <v>143</v>
      </c>
      <c r="K7" s="57"/>
      <c r="L7" s="55"/>
      <c r="M7" s="56" t="s">
        <v>143</v>
      </c>
      <c r="N7" s="57"/>
      <c r="O7" s="118"/>
      <c r="P7" s="119"/>
      <c r="Q7" s="104"/>
      <c r="R7" s="105"/>
      <c r="S7" s="104"/>
      <c r="T7" s="105"/>
      <c r="U7" s="104"/>
      <c r="V7" s="105"/>
      <c r="W7" s="108"/>
      <c r="X7" s="109"/>
      <c r="Y7" s="110"/>
      <c r="Z7" s="53">
        <f>COUNTIF(C6:N7,"△")</f>
        <v>0</v>
      </c>
      <c r="AA7" s="54">
        <f>SUM(E7+H7+K7+N7)</f>
        <v>0</v>
      </c>
    </row>
    <row r="8" spans="1:27" ht="13.5">
      <c r="A8" s="120"/>
      <c r="B8" s="122" t="str">
        <f>IF('抽選'!B23="","D2",'抽選'!B23)</f>
        <v>D2</v>
      </c>
      <c r="C8" s="124">
        <f>IF(OR(C9="",E9=""),"",IF(C9=E9,"△",IF(C9&gt;E9,"○","●")))</f>
      </c>
      <c r="D8" s="125"/>
      <c r="E8" s="126"/>
      <c r="F8" s="111">
        <f>IF(OR(F9="",H9=""),"",IF(F9=H9,"△",IF(F9&gt;H9,"○","●")))</f>
      </c>
      <c r="G8" s="112"/>
      <c r="H8" s="113"/>
      <c r="I8" s="124">
        <f>IF(OR(I9="",K9=""),"",IF(I9=K9,"△",IF(I9&gt;K9,"○","●")))</f>
      </c>
      <c r="J8" s="125"/>
      <c r="K8" s="126"/>
      <c r="L8" s="124">
        <f>IF(OR(L9="",N9=""),"",IF(L9=N9,"△",IF(L9&gt;N9,"○","●")))</f>
      </c>
      <c r="M8" s="125"/>
      <c r="N8" s="126"/>
      <c r="O8" s="102">
        <f>SUM(Z8:Z9)</f>
        <v>0</v>
      </c>
      <c r="P8" s="117"/>
      <c r="Q8" s="102">
        <f>AA8</f>
        <v>0</v>
      </c>
      <c r="R8" s="103"/>
      <c r="S8" s="102">
        <f>AA9</f>
        <v>0</v>
      </c>
      <c r="T8" s="103"/>
      <c r="U8" s="102">
        <f>SUM(AA8-AA9)</f>
        <v>0</v>
      </c>
      <c r="V8" s="103"/>
      <c r="W8" s="106">
        <f>IF(O8=0,"",RANK(O8,O6:P13))</f>
      </c>
      <c r="X8" s="107"/>
      <c r="Y8" s="110"/>
      <c r="Z8" s="53">
        <f>COUNTIF(C8:N9,"○")*3</f>
        <v>0</v>
      </c>
      <c r="AA8" s="54">
        <f>SUM(C9+F9+I9+L9)</f>
        <v>0</v>
      </c>
    </row>
    <row r="9" spans="1:27" ht="13.5">
      <c r="A9" s="121"/>
      <c r="B9" s="123"/>
      <c r="C9" s="55"/>
      <c r="D9" s="56" t="s">
        <v>144</v>
      </c>
      <c r="E9" s="57"/>
      <c r="F9" s="114"/>
      <c r="G9" s="115"/>
      <c r="H9" s="116"/>
      <c r="I9" s="55"/>
      <c r="J9" s="56" t="s">
        <v>144</v>
      </c>
      <c r="K9" s="57"/>
      <c r="L9" s="55"/>
      <c r="M9" s="56" t="s">
        <v>144</v>
      </c>
      <c r="N9" s="57"/>
      <c r="O9" s="118"/>
      <c r="P9" s="119"/>
      <c r="Q9" s="104"/>
      <c r="R9" s="105"/>
      <c r="S9" s="104"/>
      <c r="T9" s="105"/>
      <c r="U9" s="104"/>
      <c r="V9" s="105"/>
      <c r="W9" s="108"/>
      <c r="X9" s="109"/>
      <c r="Y9" s="110"/>
      <c r="Z9" s="53">
        <f>COUNTIF(C8:N9,"△")</f>
        <v>0</v>
      </c>
      <c r="AA9" s="54">
        <f>SUM(E9+H9+K9+N9)</f>
        <v>0</v>
      </c>
    </row>
    <row r="10" spans="1:27" ht="13.5">
      <c r="A10" s="120"/>
      <c r="B10" s="122" t="str">
        <f>IF('抽選'!B18="","B1",'抽選'!B18)</f>
        <v>B1</v>
      </c>
      <c r="C10" s="124">
        <f>IF(OR(C11="",E11=""),"",IF(C11=E11,"△",IF(C11&gt;E11,"○","●")))</f>
      </c>
      <c r="D10" s="125"/>
      <c r="E10" s="126"/>
      <c r="F10" s="124">
        <f>IF(OR(F11="",H11=""),"",IF(F11=H11,"△",IF(F11&gt;H11,"○","●")))</f>
      </c>
      <c r="G10" s="125"/>
      <c r="H10" s="126"/>
      <c r="I10" s="127">
        <f>IF(OR(I11="",K11=""),"",IF(I11=K11,"△",IF(I11&gt;K11,"○","●")))</f>
      </c>
      <c r="J10" s="128"/>
      <c r="K10" s="129"/>
      <c r="L10" s="124">
        <f>IF(OR(L11="",N11=""),"",IF(L11=N11,"△",IF(L11&gt;N11,"○","●")))</f>
      </c>
      <c r="M10" s="125"/>
      <c r="N10" s="126"/>
      <c r="O10" s="102">
        <f>SUM(Z10:Z11)</f>
        <v>0</v>
      </c>
      <c r="P10" s="117"/>
      <c r="Q10" s="102">
        <f>AA10</f>
        <v>0</v>
      </c>
      <c r="R10" s="103"/>
      <c r="S10" s="102">
        <f>AA11</f>
        <v>0</v>
      </c>
      <c r="T10" s="103"/>
      <c r="U10" s="102">
        <f>SUM(AA10-AA11)</f>
        <v>0</v>
      </c>
      <c r="V10" s="103"/>
      <c r="W10" s="106">
        <f>IF(O10=0,"",RANK(O10,O6:P13))</f>
      </c>
      <c r="X10" s="107"/>
      <c r="Y10" s="110"/>
      <c r="Z10" s="53">
        <f>COUNTIF(C10:N11,"○")*3</f>
        <v>0</v>
      </c>
      <c r="AA10" s="54">
        <f>SUM(C11+F11+I11+L11)</f>
        <v>0</v>
      </c>
    </row>
    <row r="11" spans="1:27" ht="13.5">
      <c r="A11" s="121"/>
      <c r="B11" s="123"/>
      <c r="C11" s="55"/>
      <c r="D11" s="56" t="s">
        <v>145</v>
      </c>
      <c r="E11" s="57"/>
      <c r="F11" s="55"/>
      <c r="G11" s="56" t="s">
        <v>145</v>
      </c>
      <c r="H11" s="57"/>
      <c r="I11" s="130"/>
      <c r="J11" s="131"/>
      <c r="K11" s="132"/>
      <c r="L11" s="55"/>
      <c r="M11" s="56" t="s">
        <v>145</v>
      </c>
      <c r="N11" s="57"/>
      <c r="O11" s="118"/>
      <c r="P11" s="119"/>
      <c r="Q11" s="104"/>
      <c r="R11" s="105"/>
      <c r="S11" s="104"/>
      <c r="T11" s="105"/>
      <c r="U11" s="104"/>
      <c r="V11" s="105"/>
      <c r="W11" s="108"/>
      <c r="X11" s="109"/>
      <c r="Y11" s="110"/>
      <c r="Z11" s="53">
        <f>COUNTIF(C10:N11,"△")</f>
        <v>0</v>
      </c>
      <c r="AA11" s="54">
        <f>SUM(E11+H11+K11+N11)</f>
        <v>0</v>
      </c>
    </row>
    <row r="12" spans="1:27" ht="13.5">
      <c r="A12" s="120"/>
      <c r="B12" s="122" t="str">
        <f>IF('抽選'!B21="","C2",'抽選'!B21)</f>
        <v>C2</v>
      </c>
      <c r="C12" s="124">
        <f>IF(OR(C13="",E13=""),"",IF(C13=E13,"△",IF(C13&gt;E13,"○","●")))</f>
      </c>
      <c r="D12" s="125"/>
      <c r="E12" s="126"/>
      <c r="F12" s="124">
        <f>IF(OR(F13="",H13=""),"",IF(F13=H13,"△",IF(F13&gt;H13,"○","●")))</f>
      </c>
      <c r="G12" s="125"/>
      <c r="H12" s="126"/>
      <c r="I12" s="124">
        <f>IF(OR(I13="",K13=""),"",IF(I13=K13,"△",IF(I13&gt;K13,"○","●")))</f>
      </c>
      <c r="J12" s="125"/>
      <c r="K12" s="126"/>
      <c r="L12" s="111">
        <f>IF(OR(L13="",N13=""),"",IF(L13=N13,"△",IF(L13&gt;N13,"○","●")))</f>
      </c>
      <c r="M12" s="112"/>
      <c r="N12" s="113"/>
      <c r="O12" s="102">
        <f>SUM(Z12:Z13)</f>
        <v>0</v>
      </c>
      <c r="P12" s="117"/>
      <c r="Q12" s="102">
        <f>AA12</f>
        <v>0</v>
      </c>
      <c r="R12" s="103"/>
      <c r="S12" s="102">
        <f>AA13</f>
        <v>0</v>
      </c>
      <c r="T12" s="103"/>
      <c r="U12" s="102">
        <f>SUM(AA12-AA13)</f>
        <v>0</v>
      </c>
      <c r="V12" s="103"/>
      <c r="W12" s="106">
        <f>IF(O12=0,"",RANK(O12,O6:P13))</f>
      </c>
      <c r="X12" s="107"/>
      <c r="Y12" s="110"/>
      <c r="Z12" s="53">
        <f>COUNTIF(C12:N13,"○")*3</f>
        <v>0</v>
      </c>
      <c r="AA12" s="54">
        <f>SUM(C13+F13+I13+L13)</f>
        <v>0</v>
      </c>
    </row>
    <row r="13" spans="1:27" ht="13.5">
      <c r="A13" s="121"/>
      <c r="B13" s="123"/>
      <c r="C13" s="55"/>
      <c r="D13" s="56" t="s">
        <v>145</v>
      </c>
      <c r="E13" s="57"/>
      <c r="F13" s="55"/>
      <c r="G13" s="56" t="s">
        <v>145</v>
      </c>
      <c r="H13" s="57"/>
      <c r="I13" s="55"/>
      <c r="J13" s="56" t="s">
        <v>145</v>
      </c>
      <c r="K13" s="57"/>
      <c r="L13" s="114"/>
      <c r="M13" s="115"/>
      <c r="N13" s="116"/>
      <c r="O13" s="118"/>
      <c r="P13" s="119"/>
      <c r="Q13" s="104"/>
      <c r="R13" s="105"/>
      <c r="S13" s="104"/>
      <c r="T13" s="105"/>
      <c r="U13" s="104"/>
      <c r="V13" s="105"/>
      <c r="W13" s="108"/>
      <c r="X13" s="109"/>
      <c r="Y13" s="110"/>
      <c r="Z13" s="53">
        <f>COUNTIF(C12:N13,"△")</f>
        <v>0</v>
      </c>
      <c r="AA13" s="54">
        <f>SUM(E13+H13+K13+N13)</f>
        <v>0</v>
      </c>
    </row>
    <row r="14" spans="1:27" ht="13.5">
      <c r="A14" s="58"/>
      <c r="B14" s="68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2"/>
      <c r="P14" s="62"/>
      <c r="Q14" s="63"/>
      <c r="R14" s="63"/>
      <c r="S14" s="63"/>
      <c r="T14" s="63"/>
      <c r="U14" s="63"/>
      <c r="V14" s="63"/>
      <c r="W14" s="64"/>
      <c r="X14" s="64"/>
      <c r="Y14" s="65"/>
      <c r="Z14" s="53"/>
      <c r="AA14" s="54"/>
    </row>
    <row r="15" spans="1:36" ht="13.5">
      <c r="A15" s="140" t="s">
        <v>173</v>
      </c>
      <c r="B15" s="141"/>
      <c r="C15" s="136" t="str">
        <f>B16</f>
        <v>C1</v>
      </c>
      <c r="D15" s="137"/>
      <c r="E15" s="138"/>
      <c r="F15" s="136" t="str">
        <f>B18</f>
        <v>A2</v>
      </c>
      <c r="G15" s="137"/>
      <c r="H15" s="138"/>
      <c r="I15" s="136" t="str">
        <f>B20</f>
        <v>D1</v>
      </c>
      <c r="J15" s="137"/>
      <c r="K15" s="138"/>
      <c r="L15" s="136" t="str">
        <f>B22</f>
        <v>B2</v>
      </c>
      <c r="M15" s="137"/>
      <c r="N15" s="138"/>
      <c r="O15" s="134" t="s">
        <v>138</v>
      </c>
      <c r="P15" s="139"/>
      <c r="Q15" s="133" t="s">
        <v>139</v>
      </c>
      <c r="R15" s="133"/>
      <c r="S15" s="133" t="s">
        <v>140</v>
      </c>
      <c r="T15" s="133"/>
      <c r="U15" s="134" t="s">
        <v>141</v>
      </c>
      <c r="V15" s="135"/>
      <c r="W15" s="134" t="s">
        <v>142</v>
      </c>
      <c r="X15" s="135"/>
      <c r="Y15" s="50"/>
      <c r="Z15" s="51"/>
      <c r="AA15" s="51"/>
      <c r="AC15" s="63"/>
      <c r="AD15" s="63"/>
      <c r="AE15" s="63"/>
      <c r="AF15" s="63"/>
      <c r="AG15" s="63"/>
      <c r="AH15" s="63"/>
      <c r="AI15" s="64"/>
      <c r="AJ15" s="64"/>
    </row>
    <row r="16" spans="1:36" ht="13.5">
      <c r="A16" s="120"/>
      <c r="B16" s="122" t="str">
        <f>IF('抽選'!B20="","C1",'抽選'!B20)</f>
        <v>C1</v>
      </c>
      <c r="C16" s="111">
        <f>IF(OR(C17="",E17=""),"",IF(C17=E17,"△",IF(C17&gt;E17,"○","●")))</f>
      </c>
      <c r="D16" s="112"/>
      <c r="E16" s="113"/>
      <c r="F16" s="124">
        <f>IF(OR(F17="",H17=""),"",IF(F17=H17,"△",IF(F17&gt;H17,"○","●")))</f>
      </c>
      <c r="G16" s="125"/>
      <c r="H16" s="126"/>
      <c r="I16" s="124">
        <f>IF(OR(I17="",K17=""),"",IF(I17=K17,"△",IF(I17&gt;K17,"○","●")))</f>
      </c>
      <c r="J16" s="125"/>
      <c r="K16" s="126"/>
      <c r="L16" s="124">
        <f>IF(OR(L17="",N17=""),"",IF(L17=N17,"△",IF(L17&gt;N17,"○","●")))</f>
      </c>
      <c r="M16" s="125"/>
      <c r="N16" s="126"/>
      <c r="O16" s="102">
        <f>SUM(Z16:Z17)</f>
        <v>0</v>
      </c>
      <c r="P16" s="117"/>
      <c r="Q16" s="102">
        <f>AA16</f>
        <v>0</v>
      </c>
      <c r="R16" s="103"/>
      <c r="S16" s="102">
        <f>AA17</f>
        <v>0</v>
      </c>
      <c r="T16" s="103"/>
      <c r="U16" s="102">
        <f>SUM(AA16-AA17)</f>
        <v>0</v>
      </c>
      <c r="V16" s="103"/>
      <c r="W16" s="106">
        <f>IF(O16=0,"",RANK(O16,O16:P23))</f>
      </c>
      <c r="X16" s="107"/>
      <c r="Y16" s="110"/>
      <c r="Z16" s="53">
        <f>COUNTIF(C16:N17,"○")*3</f>
        <v>0</v>
      </c>
      <c r="AA16" s="54">
        <f>SUM(C17+F17+I17+L17)</f>
        <v>0</v>
      </c>
      <c r="AC16" s="63"/>
      <c r="AD16" s="63"/>
      <c r="AE16" s="63"/>
      <c r="AF16" s="63"/>
      <c r="AG16" s="63"/>
      <c r="AH16" s="63"/>
      <c r="AI16" s="64"/>
      <c r="AJ16" s="64"/>
    </row>
    <row r="17" spans="1:27" ht="13.5">
      <c r="A17" s="121"/>
      <c r="B17" s="123"/>
      <c r="C17" s="114"/>
      <c r="D17" s="115"/>
      <c r="E17" s="116"/>
      <c r="F17" s="55"/>
      <c r="G17" s="56" t="s">
        <v>143</v>
      </c>
      <c r="H17" s="57"/>
      <c r="I17" s="55"/>
      <c r="J17" s="56" t="s">
        <v>143</v>
      </c>
      <c r="K17" s="57"/>
      <c r="L17" s="55"/>
      <c r="M17" s="56" t="s">
        <v>143</v>
      </c>
      <c r="N17" s="57"/>
      <c r="O17" s="118"/>
      <c r="P17" s="119"/>
      <c r="Q17" s="104"/>
      <c r="R17" s="105"/>
      <c r="S17" s="104"/>
      <c r="T17" s="105"/>
      <c r="U17" s="104"/>
      <c r="V17" s="105"/>
      <c r="W17" s="108"/>
      <c r="X17" s="109"/>
      <c r="Y17" s="110"/>
      <c r="Z17" s="53">
        <f>COUNTIF(C16:N17,"△")</f>
        <v>0</v>
      </c>
      <c r="AA17" s="54">
        <f>SUM(E17+H17+K17+N17)</f>
        <v>0</v>
      </c>
    </row>
    <row r="18" spans="1:27" ht="13.5">
      <c r="A18" s="120"/>
      <c r="B18" s="122" t="str">
        <f>IF('抽選'!B17="","A2",'抽選'!B17)</f>
        <v>A2</v>
      </c>
      <c r="C18" s="124">
        <f>IF(OR(C19="",E19=""),"",IF(C19=E19,"△",IF(C19&gt;E19,"○","●")))</f>
      </c>
      <c r="D18" s="125"/>
      <c r="E18" s="126"/>
      <c r="F18" s="111">
        <f>IF(OR(F19="",H19=""),"",IF(F19=H19,"△",IF(F19&gt;H19,"○","●")))</f>
      </c>
      <c r="G18" s="112"/>
      <c r="H18" s="113"/>
      <c r="I18" s="124">
        <f>IF(OR(I19="",K19=""),"",IF(I19=K19,"△",IF(I19&gt;K19,"○","●")))</f>
      </c>
      <c r="J18" s="125"/>
      <c r="K18" s="126"/>
      <c r="L18" s="124">
        <f>IF(OR(L19="",N19=""),"",IF(L19=N19,"△",IF(L19&gt;N19,"○","●")))</f>
      </c>
      <c r="M18" s="125"/>
      <c r="N18" s="126"/>
      <c r="O18" s="102">
        <f>SUM(Z18:Z19)</f>
        <v>0</v>
      </c>
      <c r="P18" s="117"/>
      <c r="Q18" s="102">
        <f>AA18</f>
        <v>0</v>
      </c>
      <c r="R18" s="103"/>
      <c r="S18" s="102">
        <f>AA19</f>
        <v>0</v>
      </c>
      <c r="T18" s="103"/>
      <c r="U18" s="102">
        <f>SUM(AA18-AA19)</f>
        <v>0</v>
      </c>
      <c r="V18" s="103"/>
      <c r="W18" s="106">
        <f>IF(O18=0,"",RANK(O18,O16:P23))</f>
      </c>
      <c r="X18" s="107"/>
      <c r="Y18" s="110"/>
      <c r="Z18" s="53">
        <f>COUNTIF(C18:N19,"○")*3</f>
        <v>0</v>
      </c>
      <c r="AA18" s="54">
        <f>SUM(C19+F19+I19+L19)</f>
        <v>0</v>
      </c>
    </row>
    <row r="19" spans="1:27" ht="13.5">
      <c r="A19" s="121"/>
      <c r="B19" s="123"/>
      <c r="C19" s="55"/>
      <c r="D19" s="56" t="s">
        <v>144</v>
      </c>
      <c r="E19" s="57"/>
      <c r="F19" s="114"/>
      <c r="G19" s="115"/>
      <c r="H19" s="116"/>
      <c r="I19" s="55"/>
      <c r="J19" s="56" t="s">
        <v>144</v>
      </c>
      <c r="K19" s="57"/>
      <c r="L19" s="55"/>
      <c r="M19" s="56" t="s">
        <v>144</v>
      </c>
      <c r="N19" s="57"/>
      <c r="O19" s="118"/>
      <c r="P19" s="119"/>
      <c r="Q19" s="104"/>
      <c r="R19" s="105"/>
      <c r="S19" s="104"/>
      <c r="T19" s="105"/>
      <c r="U19" s="104"/>
      <c r="V19" s="105"/>
      <c r="W19" s="108"/>
      <c r="X19" s="109"/>
      <c r="Y19" s="110"/>
      <c r="Z19" s="53">
        <f>COUNTIF(C18:N19,"△")</f>
        <v>0</v>
      </c>
      <c r="AA19" s="54">
        <f>SUM(E19+H19+K19+N19)</f>
        <v>0</v>
      </c>
    </row>
    <row r="20" spans="1:36" ht="13.5">
      <c r="A20" s="120"/>
      <c r="B20" s="122" t="str">
        <f>IF('抽選'!B22="","D1",'抽選'!B22)</f>
        <v>D1</v>
      </c>
      <c r="C20" s="124">
        <f>IF(OR(C21="",E21=""),"",IF(C21=E21,"△",IF(C21&gt;E21,"○","●")))</f>
      </c>
      <c r="D20" s="125"/>
      <c r="E20" s="126"/>
      <c r="F20" s="124">
        <f>IF(OR(F21="",H21=""),"",IF(F21=H21,"△",IF(F21&gt;H21,"○","●")))</f>
      </c>
      <c r="G20" s="125"/>
      <c r="H20" s="126"/>
      <c r="I20" s="127">
        <f>IF(OR(I21="",K21=""),"",IF(I21=K21,"△",IF(I21&gt;K21,"○","●")))</f>
      </c>
      <c r="J20" s="128"/>
      <c r="K20" s="129"/>
      <c r="L20" s="124">
        <f>IF(OR(L21="",N21=""),"",IF(L21=N21,"△",IF(L21&gt;N21,"○","●")))</f>
      </c>
      <c r="M20" s="125"/>
      <c r="N20" s="126"/>
      <c r="O20" s="102">
        <f>SUM(Z20:Z21)</f>
        <v>0</v>
      </c>
      <c r="P20" s="117"/>
      <c r="Q20" s="102">
        <f>AA20</f>
        <v>0</v>
      </c>
      <c r="R20" s="103"/>
      <c r="S20" s="102">
        <f>AA21</f>
        <v>0</v>
      </c>
      <c r="T20" s="103"/>
      <c r="U20" s="102">
        <f>SUM(AA20-AA21)</f>
        <v>0</v>
      </c>
      <c r="V20" s="103"/>
      <c r="W20" s="106">
        <f>IF(O20=0,"",RANK(O20,O16:P23))</f>
      </c>
      <c r="X20" s="107"/>
      <c r="Y20" s="110"/>
      <c r="Z20" s="53">
        <f>COUNTIF(C20:N21,"○")*3</f>
        <v>0</v>
      </c>
      <c r="AA20" s="54">
        <f>SUM(C21+F21+I21+L21)</f>
        <v>0</v>
      </c>
      <c r="AC20" s="67"/>
      <c r="AD20" s="67"/>
      <c r="AE20" s="67"/>
      <c r="AF20" s="67"/>
      <c r="AG20" s="67"/>
      <c r="AH20" s="67"/>
      <c r="AI20" s="67"/>
      <c r="AJ20" s="67"/>
    </row>
    <row r="21" spans="1:27" ht="13.5">
      <c r="A21" s="121"/>
      <c r="B21" s="123"/>
      <c r="C21" s="55"/>
      <c r="D21" s="56" t="s">
        <v>145</v>
      </c>
      <c r="E21" s="57"/>
      <c r="F21" s="55"/>
      <c r="G21" s="56" t="s">
        <v>145</v>
      </c>
      <c r="H21" s="57"/>
      <c r="I21" s="130"/>
      <c r="J21" s="131"/>
      <c r="K21" s="132"/>
      <c r="L21" s="55"/>
      <c r="M21" s="56" t="s">
        <v>145</v>
      </c>
      <c r="N21" s="57"/>
      <c r="O21" s="118"/>
      <c r="P21" s="119"/>
      <c r="Q21" s="104"/>
      <c r="R21" s="105"/>
      <c r="S21" s="104"/>
      <c r="T21" s="105"/>
      <c r="U21" s="104"/>
      <c r="V21" s="105"/>
      <c r="W21" s="108"/>
      <c r="X21" s="109"/>
      <c r="Y21" s="110"/>
      <c r="Z21" s="53">
        <f>COUNTIF(C20:N21,"△")</f>
        <v>0</v>
      </c>
      <c r="AA21" s="54">
        <f>SUM(E21+H21+K21+N21)</f>
        <v>0</v>
      </c>
    </row>
    <row r="22" spans="1:27" ht="13.5">
      <c r="A22" s="120"/>
      <c r="B22" s="122" t="str">
        <f>IF('抽選'!B19="","B2",'抽選'!B19)</f>
        <v>B2</v>
      </c>
      <c r="C22" s="124">
        <f>IF(OR(C23="",E23=""),"",IF(C23=E23,"△",IF(C23&gt;E23,"○","●")))</f>
      </c>
      <c r="D22" s="125"/>
      <c r="E22" s="126"/>
      <c r="F22" s="124">
        <f>IF(OR(F23="",H23=""),"",IF(F23=H23,"△",IF(F23&gt;H23,"○","●")))</f>
      </c>
      <c r="G22" s="125"/>
      <c r="H22" s="126"/>
      <c r="I22" s="124">
        <f>IF(OR(I23="",K23=""),"",IF(I23=K23,"△",IF(I23&gt;K23,"○","●")))</f>
      </c>
      <c r="J22" s="125"/>
      <c r="K22" s="126"/>
      <c r="L22" s="111">
        <f>IF(OR(L23="",N23=""),"",IF(L23=N23,"△",IF(L23&gt;N23,"○","●")))</f>
      </c>
      <c r="M22" s="112"/>
      <c r="N22" s="113"/>
      <c r="O22" s="102">
        <f>SUM(Z22:Z23)</f>
        <v>0</v>
      </c>
      <c r="P22" s="117"/>
      <c r="Q22" s="102">
        <f>AA22</f>
        <v>0</v>
      </c>
      <c r="R22" s="103"/>
      <c r="S22" s="102">
        <f>AA23</f>
        <v>0</v>
      </c>
      <c r="T22" s="103"/>
      <c r="U22" s="102">
        <f>SUM(AA22-AA23)</f>
        <v>0</v>
      </c>
      <c r="V22" s="103"/>
      <c r="W22" s="106">
        <f>IF(O22=0,"",RANK(O22,O16:P23))</f>
      </c>
      <c r="X22" s="107"/>
      <c r="Y22" s="110"/>
      <c r="Z22" s="53">
        <f>COUNTIF(C22:N23,"○")*3</f>
        <v>0</v>
      </c>
      <c r="AA22" s="54">
        <f>SUM(C23+F23+I23+L23)</f>
        <v>0</v>
      </c>
    </row>
    <row r="23" spans="1:27" ht="13.5">
      <c r="A23" s="121"/>
      <c r="B23" s="123"/>
      <c r="C23" s="55"/>
      <c r="D23" s="56" t="s">
        <v>145</v>
      </c>
      <c r="E23" s="57"/>
      <c r="F23" s="55"/>
      <c r="G23" s="56" t="s">
        <v>145</v>
      </c>
      <c r="H23" s="57"/>
      <c r="I23" s="55"/>
      <c r="J23" s="56" t="s">
        <v>145</v>
      </c>
      <c r="K23" s="57"/>
      <c r="L23" s="114"/>
      <c r="M23" s="115"/>
      <c r="N23" s="116"/>
      <c r="O23" s="118"/>
      <c r="P23" s="119"/>
      <c r="Q23" s="104"/>
      <c r="R23" s="105"/>
      <c r="S23" s="104"/>
      <c r="T23" s="105"/>
      <c r="U23" s="104"/>
      <c r="V23" s="105"/>
      <c r="W23" s="108"/>
      <c r="X23" s="109"/>
      <c r="Y23" s="110"/>
      <c r="Z23" s="53">
        <f>COUNTIF(C22:N23,"△")</f>
        <v>0</v>
      </c>
      <c r="AA23" s="54">
        <f>SUM(E23+H23+K23+N23)</f>
        <v>0</v>
      </c>
    </row>
    <row r="24" spans="1:27" ht="13.5">
      <c r="A24" s="58"/>
      <c r="B24" s="68"/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61"/>
      <c r="N24" s="61"/>
      <c r="O24" s="62"/>
      <c r="P24" s="62"/>
      <c r="Q24" s="63"/>
      <c r="R24" s="63"/>
      <c r="S24" s="63"/>
      <c r="T24" s="63"/>
      <c r="U24" s="63"/>
      <c r="V24" s="63"/>
      <c r="W24" s="64"/>
      <c r="X24" s="64"/>
      <c r="Y24" s="65"/>
      <c r="Z24" s="53"/>
      <c r="AA24" s="54"/>
    </row>
    <row r="25" spans="1:28" ht="13.5">
      <c r="A25" s="58"/>
      <c r="B25" s="59" t="s">
        <v>146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  <c r="Y25" s="61"/>
      <c r="Z25" s="61"/>
      <c r="AA25" s="62"/>
      <c r="AB25" s="62"/>
    </row>
    <row r="26" spans="1:28" ht="13.5">
      <c r="A26" s="58"/>
      <c r="B26" s="59" t="s">
        <v>147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  <c r="Y26" s="61"/>
      <c r="Z26" s="61"/>
      <c r="AA26" s="62"/>
      <c r="AB26" s="62"/>
    </row>
    <row r="27" ht="13.5">
      <c r="B27" s="66" t="s">
        <v>148</v>
      </c>
    </row>
    <row r="28" ht="13.5">
      <c r="B28" s="66" t="s">
        <v>149</v>
      </c>
    </row>
    <row r="30" spans="1:28" ht="13.5">
      <c r="A30" s="145" t="s">
        <v>185</v>
      </c>
      <c r="B30" s="145" t="s">
        <v>4</v>
      </c>
      <c r="C30" s="145" t="s">
        <v>172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 t="s">
        <v>173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B30" s="67"/>
    </row>
    <row r="31" spans="1:26" ht="13.5">
      <c r="A31" s="145"/>
      <c r="B31" s="145"/>
      <c r="C31" s="145" t="s">
        <v>180</v>
      </c>
      <c r="D31" s="145"/>
      <c r="E31" s="145"/>
      <c r="F31" s="145"/>
      <c r="G31" s="145"/>
      <c r="H31" s="145"/>
      <c r="I31" s="145" t="s">
        <v>181</v>
      </c>
      <c r="J31" s="145"/>
      <c r="K31" s="145"/>
      <c r="L31" s="145"/>
      <c r="M31" s="145"/>
      <c r="N31" s="145"/>
      <c r="O31" s="145" t="s">
        <v>125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3.5">
      <c r="A32" s="79" t="s">
        <v>174</v>
      </c>
      <c r="B32" s="86">
        <v>0.375</v>
      </c>
      <c r="C32" s="146" t="str">
        <f>IF('抽選'!B16="","A1",'抽選'!B16)</f>
        <v>A1</v>
      </c>
      <c r="D32" s="147"/>
      <c r="E32" s="147" t="s">
        <v>171</v>
      </c>
      <c r="F32" s="147"/>
      <c r="G32" s="147" t="str">
        <f>IF('抽選'!B18="","B1",'抽選'!B18)</f>
        <v>B1</v>
      </c>
      <c r="H32" s="148"/>
      <c r="I32" s="146"/>
      <c r="J32" s="147"/>
      <c r="K32" s="147" t="s">
        <v>171</v>
      </c>
      <c r="L32" s="147"/>
      <c r="M32" s="147"/>
      <c r="N32" s="148"/>
      <c r="O32" s="88"/>
      <c r="P32" s="89"/>
      <c r="Q32" s="89"/>
      <c r="R32" s="147" t="str">
        <f>IF('抽選'!B20="","C1",'抽選'!B20)</f>
        <v>C1</v>
      </c>
      <c r="S32" s="147"/>
      <c r="T32" s="147" t="s">
        <v>171</v>
      </c>
      <c r="U32" s="147"/>
      <c r="V32" s="147" t="str">
        <f>IF('抽選'!B22="","D1",'抽選'!B22)</f>
        <v>D1</v>
      </c>
      <c r="W32" s="147"/>
      <c r="X32" s="89"/>
      <c r="Y32" s="89"/>
      <c r="Z32" s="90"/>
    </row>
    <row r="33" spans="1:26" ht="13.5">
      <c r="A33" s="79" t="s">
        <v>175</v>
      </c>
      <c r="B33" s="86">
        <v>0.4375</v>
      </c>
      <c r="C33" s="146"/>
      <c r="D33" s="147"/>
      <c r="E33" s="147" t="s">
        <v>171</v>
      </c>
      <c r="F33" s="147"/>
      <c r="G33" s="147"/>
      <c r="H33" s="148"/>
      <c r="I33" s="146" t="str">
        <f>IF('抽選'!B23="","D2",'抽選'!B23)</f>
        <v>D2</v>
      </c>
      <c r="J33" s="147"/>
      <c r="K33" s="147" t="s">
        <v>171</v>
      </c>
      <c r="L33" s="147"/>
      <c r="M33" s="147" t="str">
        <f>IF('抽選'!B21="","C2",'抽選'!B21)</f>
        <v>C2</v>
      </c>
      <c r="N33" s="148"/>
      <c r="O33" s="88"/>
      <c r="P33" s="89"/>
      <c r="Q33" s="89"/>
      <c r="R33" s="147" t="str">
        <f>IF('抽選'!B17="","A2",'抽選'!B17)</f>
        <v>A2</v>
      </c>
      <c r="S33" s="147"/>
      <c r="T33" s="147" t="s">
        <v>171</v>
      </c>
      <c r="U33" s="147"/>
      <c r="V33" s="147" t="str">
        <f>IF('抽選'!B19="","B2",'抽選'!B19)</f>
        <v>B2</v>
      </c>
      <c r="W33" s="147"/>
      <c r="X33" s="89"/>
      <c r="Y33" s="89"/>
      <c r="Z33" s="90"/>
    </row>
    <row r="34" spans="1:26" ht="13.5">
      <c r="A34" s="79" t="s">
        <v>176</v>
      </c>
      <c r="B34" s="86">
        <v>0.5416666666666666</v>
      </c>
      <c r="C34" s="146" t="str">
        <f>IF('抽選'!B16="","A1",'抽選'!B16)</f>
        <v>A1</v>
      </c>
      <c r="D34" s="147"/>
      <c r="E34" s="147" t="s">
        <v>171</v>
      </c>
      <c r="F34" s="147"/>
      <c r="G34" s="147" t="str">
        <f>IF('抽選'!B23="","D2",'抽選'!B23)</f>
        <v>D2</v>
      </c>
      <c r="H34" s="148"/>
      <c r="I34" s="146"/>
      <c r="J34" s="147"/>
      <c r="K34" s="147" t="s">
        <v>171</v>
      </c>
      <c r="L34" s="147"/>
      <c r="M34" s="147"/>
      <c r="N34" s="148"/>
      <c r="O34" s="88"/>
      <c r="P34" s="89"/>
      <c r="Q34" s="89"/>
      <c r="R34" s="147" t="str">
        <f>IF('抽選'!B20="","C1",'抽選'!B20)</f>
        <v>C1</v>
      </c>
      <c r="S34" s="147"/>
      <c r="T34" s="147" t="s">
        <v>171</v>
      </c>
      <c r="U34" s="147"/>
      <c r="V34" s="147" t="str">
        <f>IF('抽選'!B17="","A2",'抽選'!B17)</f>
        <v>A2</v>
      </c>
      <c r="W34" s="147"/>
      <c r="X34" s="89"/>
      <c r="Y34" s="89"/>
      <c r="Z34" s="90"/>
    </row>
    <row r="35" spans="1:26" ht="13.5">
      <c r="A35" s="79" t="s">
        <v>177</v>
      </c>
      <c r="B35" s="86">
        <v>0.6041666666666666</v>
      </c>
      <c r="C35" s="146"/>
      <c r="D35" s="147"/>
      <c r="E35" s="147" t="s">
        <v>171</v>
      </c>
      <c r="F35" s="147"/>
      <c r="G35" s="147"/>
      <c r="H35" s="148"/>
      <c r="I35" s="146" t="str">
        <f>IF('抽選'!B18="","B1",'抽選'!B18)</f>
        <v>B1</v>
      </c>
      <c r="J35" s="147"/>
      <c r="K35" s="147" t="s">
        <v>171</v>
      </c>
      <c r="L35" s="147"/>
      <c r="M35" s="147" t="str">
        <f>IF('抽選'!B21="","C2",'抽選'!B21)</f>
        <v>C2</v>
      </c>
      <c r="N35" s="148"/>
      <c r="O35" s="88"/>
      <c r="P35" s="89"/>
      <c r="Q35" s="89"/>
      <c r="R35" s="147" t="str">
        <f>IF('抽選'!B22="","D1",'抽選'!B22)</f>
        <v>D1</v>
      </c>
      <c r="S35" s="147"/>
      <c r="T35" s="147" t="s">
        <v>171</v>
      </c>
      <c r="U35" s="147"/>
      <c r="V35" s="147" t="str">
        <f>IF('抽選'!B19="","B2",'抽選'!B19)</f>
        <v>B2</v>
      </c>
      <c r="W35" s="147"/>
      <c r="X35" s="89"/>
      <c r="Y35" s="89"/>
      <c r="Z35" s="90"/>
    </row>
    <row r="36" spans="1:26" ht="13.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2"/>
      <c r="P36" s="82"/>
      <c r="Q36" s="82"/>
      <c r="R36" s="83"/>
      <c r="S36" s="83"/>
      <c r="T36" s="83"/>
      <c r="U36" s="83"/>
      <c r="V36" s="83"/>
      <c r="W36" s="83"/>
      <c r="X36" s="82"/>
      <c r="Y36" s="82"/>
      <c r="Z36" s="82"/>
    </row>
    <row r="37" spans="1:26" ht="13.5">
      <c r="A37" s="85" t="s">
        <v>183</v>
      </c>
      <c r="B37" s="8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3.5">
      <c r="A38" s="145" t="s">
        <v>185</v>
      </c>
      <c r="B38" s="145" t="s">
        <v>4</v>
      </c>
      <c r="C38" s="145" t="s">
        <v>172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 t="s">
        <v>173</v>
      </c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3.5">
      <c r="A39" s="145"/>
      <c r="B39" s="145"/>
      <c r="C39" s="145" t="s">
        <v>180</v>
      </c>
      <c r="D39" s="145"/>
      <c r="E39" s="145"/>
      <c r="F39" s="145"/>
      <c r="G39" s="145"/>
      <c r="H39" s="145"/>
      <c r="I39" s="145" t="s">
        <v>181</v>
      </c>
      <c r="J39" s="145"/>
      <c r="K39" s="145"/>
      <c r="L39" s="145"/>
      <c r="M39" s="145"/>
      <c r="N39" s="145"/>
      <c r="O39" s="145" t="s">
        <v>125</v>
      </c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3.5">
      <c r="A40" s="79" t="s">
        <v>178</v>
      </c>
      <c r="B40" s="86">
        <v>0.375</v>
      </c>
      <c r="C40" s="146" t="str">
        <f>IF('抽選'!B23="","D2",'抽選'!B23)</f>
        <v>D2</v>
      </c>
      <c r="D40" s="147"/>
      <c r="E40" s="147" t="s">
        <v>171</v>
      </c>
      <c r="F40" s="147"/>
      <c r="G40" s="147" t="str">
        <f>IF('抽選'!B18="","B1",'抽選'!B18)</f>
        <v>B1</v>
      </c>
      <c r="H40" s="148"/>
      <c r="I40" s="146"/>
      <c r="J40" s="147"/>
      <c r="K40" s="147" t="s">
        <v>171</v>
      </c>
      <c r="L40" s="147"/>
      <c r="M40" s="147"/>
      <c r="N40" s="148"/>
      <c r="O40" s="88"/>
      <c r="P40" s="89"/>
      <c r="Q40" s="89"/>
      <c r="R40" s="147" t="str">
        <f>IF('抽選'!B17="","A2",'抽選'!B17)</f>
        <v>A2</v>
      </c>
      <c r="S40" s="147"/>
      <c r="T40" s="147" t="s">
        <v>171</v>
      </c>
      <c r="U40" s="147"/>
      <c r="V40" s="147" t="str">
        <f>IF('抽選'!B22="","D1",'抽選'!B22)</f>
        <v>D1</v>
      </c>
      <c r="W40" s="147"/>
      <c r="X40" s="89"/>
      <c r="Y40" s="89"/>
      <c r="Z40" s="90"/>
    </row>
    <row r="41" spans="1:26" ht="13.5">
      <c r="A41" s="79" t="s">
        <v>179</v>
      </c>
      <c r="B41" s="86">
        <v>0.4375</v>
      </c>
      <c r="C41" s="146"/>
      <c r="D41" s="147"/>
      <c r="E41" s="147" t="s">
        <v>171</v>
      </c>
      <c r="F41" s="147"/>
      <c r="G41" s="147"/>
      <c r="H41" s="148"/>
      <c r="I41" s="146" t="str">
        <f>IF('抽選'!B16="","A1",'抽選'!B16)</f>
        <v>A1</v>
      </c>
      <c r="J41" s="147"/>
      <c r="K41" s="147" t="s">
        <v>171</v>
      </c>
      <c r="L41" s="147"/>
      <c r="M41" s="147" t="str">
        <f>IF('抽選'!B21="","C2",'抽選'!B21)</f>
        <v>C2</v>
      </c>
      <c r="N41" s="148"/>
      <c r="O41" s="88"/>
      <c r="P41" s="89"/>
      <c r="Q41" s="89"/>
      <c r="R41" s="147" t="str">
        <f>IF('抽選'!B20="","C1",'抽選'!B20)</f>
        <v>C1</v>
      </c>
      <c r="S41" s="147"/>
      <c r="T41" s="147" t="s">
        <v>171</v>
      </c>
      <c r="U41" s="147"/>
      <c r="V41" s="147" t="str">
        <f>IF('抽選'!B19="","B2",'抽選'!B19)</f>
        <v>B2</v>
      </c>
      <c r="W41" s="147"/>
      <c r="X41" s="89"/>
      <c r="Y41" s="89"/>
      <c r="Z41" s="90"/>
    </row>
    <row r="42" spans="1:26" ht="13.5">
      <c r="A42" s="80"/>
      <c r="B42" s="87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80"/>
      <c r="P42" s="80"/>
      <c r="Q42" s="80"/>
      <c r="R42" s="149"/>
      <c r="S42" s="149"/>
      <c r="T42" s="149"/>
      <c r="U42" s="149"/>
      <c r="V42" s="149"/>
      <c r="W42" s="149"/>
      <c r="X42" s="80"/>
      <c r="Y42" s="80"/>
      <c r="Z42" s="80"/>
    </row>
    <row r="43" spans="1:26" ht="13.5">
      <c r="A43" s="79"/>
      <c r="B43" s="86">
        <v>0.5416666666666666</v>
      </c>
      <c r="C43" s="146" t="s">
        <v>186</v>
      </c>
      <c r="D43" s="147"/>
      <c r="E43" s="147" t="s">
        <v>171</v>
      </c>
      <c r="F43" s="147"/>
      <c r="G43" s="147" t="s">
        <v>187</v>
      </c>
      <c r="H43" s="148"/>
      <c r="I43" s="146"/>
      <c r="J43" s="147"/>
      <c r="K43" s="147" t="s">
        <v>171</v>
      </c>
      <c r="L43" s="147"/>
      <c r="M43" s="147"/>
      <c r="N43" s="148"/>
      <c r="O43" s="88"/>
      <c r="P43" s="89"/>
      <c r="Q43" s="89"/>
      <c r="R43" s="147" t="s">
        <v>188</v>
      </c>
      <c r="S43" s="147"/>
      <c r="T43" s="147" t="s">
        <v>171</v>
      </c>
      <c r="U43" s="147"/>
      <c r="V43" s="147" t="s">
        <v>186</v>
      </c>
      <c r="W43" s="147"/>
      <c r="X43" s="89"/>
      <c r="Y43" s="89"/>
      <c r="Z43" s="90"/>
    </row>
  </sheetData>
  <sheetProtection/>
  <mergeCells count="203">
    <mergeCell ref="T43:U43"/>
    <mergeCell ref="V43:W43"/>
    <mergeCell ref="A1:AB1"/>
    <mergeCell ref="R42:S42"/>
    <mergeCell ref="T42:U42"/>
    <mergeCell ref="V42:W42"/>
    <mergeCell ref="C43:D43"/>
    <mergeCell ref="E43:F43"/>
    <mergeCell ref="G43:H43"/>
    <mergeCell ref="I43:J43"/>
    <mergeCell ref="K43:L43"/>
    <mergeCell ref="M43:N43"/>
    <mergeCell ref="R43:S43"/>
    <mergeCell ref="C42:D42"/>
    <mergeCell ref="E42:F42"/>
    <mergeCell ref="G42:H42"/>
    <mergeCell ref="I42:J42"/>
    <mergeCell ref="K42:L42"/>
    <mergeCell ref="M42:N42"/>
    <mergeCell ref="R41:S41"/>
    <mergeCell ref="T41:U41"/>
    <mergeCell ref="V41:W41"/>
    <mergeCell ref="Q15:R15"/>
    <mergeCell ref="S15:T15"/>
    <mergeCell ref="U15:V15"/>
    <mergeCell ref="U16:V17"/>
    <mergeCell ref="C41:D41"/>
    <mergeCell ref="E41:F41"/>
    <mergeCell ref="G41:H41"/>
    <mergeCell ref="I41:J41"/>
    <mergeCell ref="K41:L41"/>
    <mergeCell ref="M41:N41"/>
    <mergeCell ref="O39:Z39"/>
    <mergeCell ref="C40:D40"/>
    <mergeCell ref="E40:F40"/>
    <mergeCell ref="G40:H40"/>
    <mergeCell ref="I40:J40"/>
    <mergeCell ref="K40:L40"/>
    <mergeCell ref="M40:N40"/>
    <mergeCell ref="R40:S40"/>
    <mergeCell ref="T40:U40"/>
    <mergeCell ref="V40:W40"/>
    <mergeCell ref="T35:U35"/>
    <mergeCell ref="V35:W35"/>
    <mergeCell ref="C20:E20"/>
    <mergeCell ref="F20:H20"/>
    <mergeCell ref="A38:A39"/>
    <mergeCell ref="B38:B39"/>
    <mergeCell ref="C38:N38"/>
    <mergeCell ref="C39:H39"/>
    <mergeCell ref="I39:N39"/>
    <mergeCell ref="O38:Z38"/>
    <mergeCell ref="R34:S34"/>
    <mergeCell ref="T34:U34"/>
    <mergeCell ref="V34:W34"/>
    <mergeCell ref="C35:D35"/>
    <mergeCell ref="E35:F35"/>
    <mergeCell ref="G35:H35"/>
    <mergeCell ref="I35:J35"/>
    <mergeCell ref="K35:L35"/>
    <mergeCell ref="M35:N35"/>
    <mergeCell ref="R35:S35"/>
    <mergeCell ref="M33:N33"/>
    <mergeCell ref="R33:S33"/>
    <mergeCell ref="T33:U33"/>
    <mergeCell ref="V33:W33"/>
    <mergeCell ref="C34:D34"/>
    <mergeCell ref="E34:F34"/>
    <mergeCell ref="G34:H34"/>
    <mergeCell ref="I34:J34"/>
    <mergeCell ref="K34:L34"/>
    <mergeCell ref="M34:N34"/>
    <mergeCell ref="T32:U32"/>
    <mergeCell ref="R32:S32"/>
    <mergeCell ref="S22:T23"/>
    <mergeCell ref="U22:V23"/>
    <mergeCell ref="V32:W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M32:N32"/>
    <mergeCell ref="O6:P7"/>
    <mergeCell ref="A5:B5"/>
    <mergeCell ref="C5:E5"/>
    <mergeCell ref="F5:H5"/>
    <mergeCell ref="I5:K5"/>
    <mergeCell ref="L5:N5"/>
    <mergeCell ref="O5:P5"/>
    <mergeCell ref="A6:A7"/>
    <mergeCell ref="B6:B7"/>
    <mergeCell ref="C6:E7"/>
    <mergeCell ref="F6:H6"/>
    <mergeCell ref="I6:K6"/>
    <mergeCell ref="L6:N6"/>
    <mergeCell ref="Q6:R7"/>
    <mergeCell ref="S6:T7"/>
    <mergeCell ref="U6:V7"/>
    <mergeCell ref="W6:X7"/>
    <mergeCell ref="S5:T5"/>
    <mergeCell ref="U5:V5"/>
    <mergeCell ref="W5:X5"/>
    <mergeCell ref="Q5:R5"/>
    <mergeCell ref="Y6:Y7"/>
    <mergeCell ref="A8:A9"/>
    <mergeCell ref="B8:B9"/>
    <mergeCell ref="C8:E8"/>
    <mergeCell ref="F8:H9"/>
    <mergeCell ref="I8:K8"/>
    <mergeCell ref="L8:N8"/>
    <mergeCell ref="O8:P9"/>
    <mergeCell ref="Q8:R9"/>
    <mergeCell ref="S8:T9"/>
    <mergeCell ref="Y8:Y9"/>
    <mergeCell ref="A10:A11"/>
    <mergeCell ref="B10:B11"/>
    <mergeCell ref="C10:E10"/>
    <mergeCell ref="F10:H10"/>
    <mergeCell ref="I10:K11"/>
    <mergeCell ref="L10:N10"/>
    <mergeCell ref="O10:P11"/>
    <mergeCell ref="Q10:R11"/>
    <mergeCell ref="S10:T11"/>
    <mergeCell ref="U10:V11"/>
    <mergeCell ref="W10:X11"/>
    <mergeCell ref="U8:V9"/>
    <mergeCell ref="W8:X9"/>
    <mergeCell ref="Y10:Y11"/>
    <mergeCell ref="A12:A13"/>
    <mergeCell ref="B12:B13"/>
    <mergeCell ref="C12:E12"/>
    <mergeCell ref="F12:H12"/>
    <mergeCell ref="I12:K12"/>
    <mergeCell ref="L12:N13"/>
    <mergeCell ref="O12:P13"/>
    <mergeCell ref="Q12:R13"/>
    <mergeCell ref="S12:T13"/>
    <mergeCell ref="U12:V13"/>
    <mergeCell ref="W12:X13"/>
    <mergeCell ref="Y12:Y13"/>
    <mergeCell ref="C31:H31"/>
    <mergeCell ref="O30:Z30"/>
    <mergeCell ref="O31:Z31"/>
    <mergeCell ref="C15:E15"/>
    <mergeCell ref="I15:K15"/>
    <mergeCell ref="Q16:R17"/>
    <mergeCell ref="S16:T17"/>
    <mergeCell ref="A15:B15"/>
    <mergeCell ref="F15:H15"/>
    <mergeCell ref="L15:N15"/>
    <mergeCell ref="O15:P15"/>
    <mergeCell ref="O18:P19"/>
    <mergeCell ref="Q18:R19"/>
    <mergeCell ref="W15:X15"/>
    <mergeCell ref="A16:A17"/>
    <mergeCell ref="B16:B17"/>
    <mergeCell ref="C16:E17"/>
    <mergeCell ref="F16:H16"/>
    <mergeCell ref="I16:K16"/>
    <mergeCell ref="L16:N16"/>
    <mergeCell ref="O16:P17"/>
    <mergeCell ref="A18:A19"/>
    <mergeCell ref="B18:B19"/>
    <mergeCell ref="C18:E18"/>
    <mergeCell ref="F18:H19"/>
    <mergeCell ref="I18:K18"/>
    <mergeCell ref="L18:N18"/>
    <mergeCell ref="S18:T19"/>
    <mergeCell ref="U18:V19"/>
    <mergeCell ref="W18:X19"/>
    <mergeCell ref="Y18:Y19"/>
    <mergeCell ref="W16:X17"/>
    <mergeCell ref="Y16:Y17"/>
    <mergeCell ref="O20:P21"/>
    <mergeCell ref="Q20:R21"/>
    <mergeCell ref="S20:T21"/>
    <mergeCell ref="U20:V21"/>
    <mergeCell ref="A20:A21"/>
    <mergeCell ref="B20:B21"/>
    <mergeCell ref="I20:K21"/>
    <mergeCell ref="L20:N20"/>
    <mergeCell ref="W20:X21"/>
    <mergeCell ref="Y20:Y21"/>
    <mergeCell ref="A22:A23"/>
    <mergeCell ref="B22:B23"/>
    <mergeCell ref="C22:E22"/>
    <mergeCell ref="F22:H22"/>
    <mergeCell ref="I22:K22"/>
    <mergeCell ref="L22:N23"/>
    <mergeCell ref="O22:P23"/>
    <mergeCell ref="Q22:R23"/>
    <mergeCell ref="W22:X23"/>
    <mergeCell ref="Y22:Y23"/>
    <mergeCell ref="A30:A31"/>
    <mergeCell ref="B30:B31"/>
    <mergeCell ref="I31:N31"/>
    <mergeCell ref="C30:N30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zoomScalePageLayoutView="0" workbookViewId="0" topLeftCell="A1">
      <selection activeCell="L21" sqref="L21:L22"/>
    </sheetView>
  </sheetViews>
  <sheetFormatPr defaultColWidth="9.00390625" defaultRowHeight="13.5"/>
  <cols>
    <col min="1" max="1" width="6.125" style="0" bestFit="1" customWidth="1"/>
    <col min="2" max="3" width="9.125" style="0" bestFit="1" customWidth="1"/>
    <col min="4" max="4" width="5.00390625" style="0" bestFit="1" customWidth="1"/>
    <col min="5" max="6" width="9.125" style="0" bestFit="1" customWidth="1"/>
    <col min="8" max="9" width="9.125" style="0" bestFit="1" customWidth="1"/>
    <col min="10" max="10" width="5.00390625" style="0" bestFit="1" customWidth="1"/>
    <col min="11" max="12" width="9.125" style="0" bestFit="1" customWidth="1"/>
  </cols>
  <sheetData>
    <row r="1" ht="13.5">
      <c r="A1" t="s">
        <v>96</v>
      </c>
    </row>
    <row r="2" spans="1:15" ht="13.5">
      <c r="A2" s="31"/>
      <c r="B2" s="157" t="s">
        <v>93</v>
      </c>
      <c r="C2" s="157"/>
      <c r="D2" s="157"/>
      <c r="E2" s="157"/>
      <c r="F2" s="157"/>
      <c r="G2" s="157"/>
      <c r="H2" s="157" t="s">
        <v>92</v>
      </c>
      <c r="I2" s="157"/>
      <c r="J2" s="157"/>
      <c r="K2" s="157"/>
      <c r="L2" s="157"/>
      <c r="M2" s="157"/>
      <c r="N2" s="158"/>
      <c r="O2" s="158"/>
    </row>
    <row r="3" spans="1:15" ht="13.5">
      <c r="A3" s="31"/>
      <c r="B3" s="32" t="s">
        <v>85</v>
      </c>
      <c r="C3" s="32" t="s">
        <v>85</v>
      </c>
      <c r="D3" s="32" t="s">
        <v>86</v>
      </c>
      <c r="E3" s="32" t="s">
        <v>87</v>
      </c>
      <c r="F3" s="32" t="s">
        <v>87</v>
      </c>
      <c r="G3" s="32" t="s">
        <v>88</v>
      </c>
      <c r="H3" s="32" t="s">
        <v>85</v>
      </c>
      <c r="I3" s="32" t="s">
        <v>85</v>
      </c>
      <c r="J3" s="32" t="s">
        <v>86</v>
      </c>
      <c r="K3" s="32" t="s">
        <v>87</v>
      </c>
      <c r="L3" s="32" t="s">
        <v>87</v>
      </c>
      <c r="M3" s="157" t="s">
        <v>88</v>
      </c>
      <c r="N3" s="158"/>
      <c r="O3" s="158"/>
    </row>
    <row r="4" spans="1:15" ht="13.5">
      <c r="A4" s="155">
        <v>0.375</v>
      </c>
      <c r="B4" s="156" t="str">
        <f>IF('抽選'!B2="","1",'抽選'!B2)</f>
        <v>青葉中</v>
      </c>
      <c r="C4" s="156" t="str">
        <f>IF('抽選'!B3="","2",'抽選'!B3)</f>
        <v>山下中</v>
      </c>
      <c r="D4" s="150" t="s">
        <v>89</v>
      </c>
      <c r="E4" s="156" t="str">
        <f>IF('抽選'!B5="","4",'抽選'!B5)</f>
        <v>湊中</v>
      </c>
      <c r="F4" s="156" t="str">
        <f>IF('抽選'!B7="","6",'抽選'!B7)</f>
        <v>雄勝中</v>
      </c>
      <c r="G4" s="33" t="str">
        <f>IF('抽選'!B4="","3",'抽選'!B4)</f>
        <v>矢本二中</v>
      </c>
      <c r="H4" s="160" t="str">
        <f>IF('抽選'!B8="","7",'抽選'!B8)</f>
        <v>矢本一中</v>
      </c>
      <c r="I4" s="160" t="str">
        <f>IF('抽選'!B9="","8",'抽選'!B9)</f>
        <v>渡波中</v>
      </c>
      <c r="J4" s="150" t="s">
        <v>89</v>
      </c>
      <c r="K4" s="160" t="str">
        <f>IF('抽選'!B13="","12",'抽選'!B13)</f>
        <v>門脇中</v>
      </c>
      <c r="L4" s="160" t="str">
        <f>IF('抽選'!B14="","13",'抽選'!B14)</f>
        <v>河南東中</v>
      </c>
      <c r="M4" s="35" t="str">
        <f>IF('抽選'!B10="","9",'抽選'!B10)</f>
        <v>蛇田中</v>
      </c>
      <c r="N4" s="36" t="str">
        <f>IF('抽選'!B11="","10",'抽選'!B11)</f>
        <v>女川一中</v>
      </c>
      <c r="O4" s="37" t="str">
        <f>IF('抽選'!B12="","11",'抽選'!B12)</f>
        <v>住吉中</v>
      </c>
    </row>
    <row r="5" spans="1:15" ht="13.5">
      <c r="A5" s="155"/>
      <c r="B5" s="156" t="e">
        <f>IF(抽選!#REF!="","4",抽選!#REF!)</f>
        <v>#REF!</v>
      </c>
      <c r="C5" s="156" t="e">
        <f>IF(抽選!#REF!="","6",抽選!#REF!)</f>
        <v>#REF!</v>
      </c>
      <c r="D5" s="150"/>
      <c r="E5" s="156" t="e">
        <f>IF(抽選!#REF!="","4",抽選!#REF!)</f>
        <v>#REF!</v>
      </c>
      <c r="F5" s="156" t="e">
        <f>IF(抽選!#REF!="","6",抽選!#REF!)</f>
        <v>#REF!</v>
      </c>
      <c r="G5" s="34" t="str">
        <f>IF('抽選'!B6="","5",'抽選'!B6)</f>
        <v>万石浦中</v>
      </c>
      <c r="H5" s="161" t="e">
        <f>IF(抽選!#REF!="","4",抽選!#REF!)</f>
        <v>#REF!</v>
      </c>
      <c r="I5" s="161" t="e">
        <f>IF(抽選!#REF!="","6",抽選!#REF!)</f>
        <v>#REF!</v>
      </c>
      <c r="J5" s="150"/>
      <c r="K5" s="161" t="e">
        <f>IF(抽選!#REF!="","4",抽選!#REF!)</f>
        <v>#REF!</v>
      </c>
      <c r="L5" s="161" t="e">
        <f>IF(抽選!#REF!="","6",抽選!#REF!)</f>
        <v>#REF!</v>
      </c>
      <c r="M5" s="151" t="s">
        <v>90</v>
      </c>
      <c r="N5" s="152"/>
      <c r="O5" s="153"/>
    </row>
    <row r="6" spans="1:15" ht="13.5">
      <c r="A6" s="155">
        <v>0.4236111111111111</v>
      </c>
      <c r="B6" s="156" t="str">
        <f>IF('抽選'!B5="","4",'抽選'!B5)</f>
        <v>湊中</v>
      </c>
      <c r="C6" s="156" t="str">
        <f>IF('抽選'!B6="","5",'抽選'!B6)</f>
        <v>万石浦中</v>
      </c>
      <c r="D6" s="150" t="s">
        <v>89</v>
      </c>
      <c r="E6" s="156" t="str">
        <f>IF('抽選'!B2="","1",'抽選'!B2)</f>
        <v>青葉中</v>
      </c>
      <c r="F6" s="156" t="str">
        <f>IF('抽選'!B3="","2",'抽選'!B3)</f>
        <v>山下中</v>
      </c>
      <c r="G6" s="33" t="str">
        <f>IF('抽選'!B4="","3",'抽選'!B4)</f>
        <v>矢本二中</v>
      </c>
      <c r="H6" s="160" t="str">
        <f>IF('抽選'!B11="","10",'抽選'!B11)</f>
        <v>女川一中</v>
      </c>
      <c r="I6" s="160" t="str">
        <f>IF('抽選'!B14="","13",'抽選'!B14)</f>
        <v>河南東中</v>
      </c>
      <c r="J6" s="150" t="s">
        <v>89</v>
      </c>
      <c r="K6" s="160" t="str">
        <f>IF('抽選'!B8="","7",'抽選'!B8)</f>
        <v>矢本一中</v>
      </c>
      <c r="L6" s="160" t="str">
        <f>IF('抽選'!B9="","8",'抽選'!B9)</f>
        <v>渡波中</v>
      </c>
      <c r="M6" s="35" t="str">
        <f>IF('抽選'!B10="","9",'抽選'!B10)</f>
        <v>蛇田中</v>
      </c>
      <c r="N6" s="36" t="str">
        <f>IF('抽選'!B12="","11",'抽選'!B12)</f>
        <v>住吉中</v>
      </c>
      <c r="O6" s="37" t="str">
        <f>IF('抽選'!B13="","12",'抽選'!B13)</f>
        <v>門脇中</v>
      </c>
    </row>
    <row r="7" spans="1:15" ht="13.5">
      <c r="A7" s="155"/>
      <c r="B7" s="156" t="e">
        <f>IF(抽選!#REF!="","4",抽選!#REF!)</f>
        <v>#REF!</v>
      </c>
      <c r="C7" s="156" t="e">
        <f>IF(抽選!#REF!="","6",抽選!#REF!)</f>
        <v>#REF!</v>
      </c>
      <c r="D7" s="150"/>
      <c r="E7" s="156" t="e">
        <f>IF(抽選!#REF!="","4",抽選!#REF!)</f>
        <v>#REF!</v>
      </c>
      <c r="F7" s="156" t="e">
        <f>IF(抽選!#REF!="","6",抽選!#REF!)</f>
        <v>#REF!</v>
      </c>
      <c r="G7" s="34" t="str">
        <f>IF('抽選'!B7="","6",'抽選'!B7)</f>
        <v>雄勝中</v>
      </c>
      <c r="H7" s="161" t="e">
        <f>IF(抽選!#REF!="","4",抽選!#REF!)</f>
        <v>#REF!</v>
      </c>
      <c r="I7" s="161" t="e">
        <f>IF(抽選!#REF!="","6",抽選!#REF!)</f>
        <v>#REF!</v>
      </c>
      <c r="J7" s="150"/>
      <c r="K7" s="161" t="e">
        <f>IF(抽選!#REF!="","4",抽選!#REF!)</f>
        <v>#REF!</v>
      </c>
      <c r="L7" s="161" t="e">
        <f>IF(抽選!#REF!="","6",抽選!#REF!)</f>
        <v>#REF!</v>
      </c>
      <c r="M7" s="151" t="s">
        <v>91</v>
      </c>
      <c r="N7" s="152"/>
      <c r="O7" s="153"/>
    </row>
    <row r="8" spans="1:15" ht="13.5">
      <c r="A8" s="155">
        <v>0.47222222222222227</v>
      </c>
      <c r="B8" s="156" t="str">
        <f>IF('抽選'!B3="","2",'抽選'!B3)</f>
        <v>山下中</v>
      </c>
      <c r="C8" s="156" t="str">
        <f>IF('抽選'!B4="","3",'抽選'!B4)</f>
        <v>矢本二中</v>
      </c>
      <c r="D8" s="150" t="s">
        <v>89</v>
      </c>
      <c r="E8" s="156" t="str">
        <f>IF('抽選'!B5="","4",'抽選'!B5)</f>
        <v>湊中</v>
      </c>
      <c r="F8" s="156" t="str">
        <f>IF('抽選'!B6="","5",'抽選'!B6)</f>
        <v>万石浦中</v>
      </c>
      <c r="G8" s="33" t="str">
        <f>IF('抽選'!B2="","1",'抽選'!B2)</f>
        <v>青葉中</v>
      </c>
      <c r="H8" s="160" t="str">
        <f>IF('抽選'!B12="","11",'抽選'!B12)</f>
        <v>住吉中</v>
      </c>
      <c r="I8" s="160" t="str">
        <f>IF('抽選'!B13="","12",'抽選'!B13)</f>
        <v>門脇中</v>
      </c>
      <c r="J8" s="150" t="s">
        <v>89</v>
      </c>
      <c r="K8" s="160" t="str">
        <f>IF('抽選'!B11="","10",'抽選'!B11)</f>
        <v>女川一中</v>
      </c>
      <c r="L8" s="160" t="str">
        <f>IF('抽選'!B14="","13",'抽選'!B14)</f>
        <v>河南東中</v>
      </c>
      <c r="M8" s="35" t="str">
        <f>IF('抽選'!B8="","7",'抽選'!B8)</f>
        <v>矢本一中</v>
      </c>
      <c r="N8" s="36" t="str">
        <f>IF('抽選'!B9="","8",'抽選'!B9)</f>
        <v>渡波中</v>
      </c>
      <c r="O8" s="37" t="str">
        <f>IF('抽選'!B10="","9",'抽選'!B10)</f>
        <v>蛇田中</v>
      </c>
    </row>
    <row r="9" spans="1:15" ht="13.5">
      <c r="A9" s="155"/>
      <c r="B9" s="156" t="e">
        <f>IF(抽選!#REF!="","4",抽選!#REF!)</f>
        <v>#REF!</v>
      </c>
      <c r="C9" s="156" t="e">
        <f>IF(抽選!#REF!="","6",抽選!#REF!)</f>
        <v>#REF!</v>
      </c>
      <c r="D9" s="150"/>
      <c r="E9" s="156" t="e">
        <f>IF(抽選!#REF!="","4",抽選!#REF!)</f>
        <v>#REF!</v>
      </c>
      <c r="F9" s="156" t="e">
        <f>IF(抽選!#REF!="","6",抽選!#REF!)</f>
        <v>#REF!</v>
      </c>
      <c r="G9" s="34" t="str">
        <f>IF('抽選'!B7="","6",'抽選'!B7)</f>
        <v>雄勝中</v>
      </c>
      <c r="H9" s="161" t="e">
        <f>IF(抽選!#REF!="","4",抽選!#REF!)</f>
        <v>#REF!</v>
      </c>
      <c r="I9" s="161" t="e">
        <f>IF(抽選!#REF!="","6",抽選!#REF!)</f>
        <v>#REF!</v>
      </c>
      <c r="J9" s="150"/>
      <c r="K9" s="161" t="e">
        <f>IF(抽選!#REF!="","4",抽選!#REF!)</f>
        <v>#REF!</v>
      </c>
      <c r="L9" s="161" t="e">
        <f>IF(抽選!#REF!="","6",抽選!#REF!)</f>
        <v>#REF!</v>
      </c>
      <c r="M9" s="151" t="s">
        <v>91</v>
      </c>
      <c r="N9" s="152"/>
      <c r="O9" s="153"/>
    </row>
    <row r="10" spans="1:15" ht="13.5">
      <c r="A10" s="155">
        <v>0.5208333333333334</v>
      </c>
      <c r="B10" s="156" t="str">
        <f>IF('抽選'!B6="","5",'抽選'!B6)</f>
        <v>万石浦中</v>
      </c>
      <c r="C10" s="156" t="str">
        <f>IF('抽選'!B7="","6",'抽選'!B7)</f>
        <v>雄勝中</v>
      </c>
      <c r="D10" s="150" t="s">
        <v>89</v>
      </c>
      <c r="E10" s="156" t="str">
        <f>IF('抽選'!B3="","2",'抽選'!B3)</f>
        <v>山下中</v>
      </c>
      <c r="F10" s="156" t="str">
        <f>IF('抽選'!B4="","3",'抽選'!B4)</f>
        <v>矢本二中</v>
      </c>
      <c r="G10" s="33" t="str">
        <f>IF('抽選'!B2="","1",'抽選'!B2)</f>
        <v>青葉中</v>
      </c>
      <c r="H10" s="160" t="str">
        <f>IF('抽選'!B8="","7",'抽選'!B8)</f>
        <v>矢本一中</v>
      </c>
      <c r="I10" s="160" t="str">
        <f>IF('抽選'!B10="","9",'抽選'!B10)</f>
        <v>蛇田中</v>
      </c>
      <c r="J10" s="150" t="s">
        <v>89</v>
      </c>
      <c r="K10" s="160" t="str">
        <f>IF('抽選'!B12="","11",'抽選'!B12)</f>
        <v>住吉中</v>
      </c>
      <c r="L10" s="160" t="str">
        <f>IF('抽選'!B13="","12",'抽選'!B13)</f>
        <v>門脇中</v>
      </c>
      <c r="M10" s="35" t="str">
        <f>IF('抽選'!B9="","8",'抽選'!B9)</f>
        <v>渡波中</v>
      </c>
      <c r="N10" s="36" t="str">
        <f>IF('抽選'!B11="","10",'抽選'!B11)</f>
        <v>女川一中</v>
      </c>
      <c r="O10" s="37" t="str">
        <f>IF('抽選'!B14="","13",'抽選'!B14)</f>
        <v>河南東中</v>
      </c>
    </row>
    <row r="11" spans="1:15" ht="13.5">
      <c r="A11" s="155"/>
      <c r="B11" s="156" t="e">
        <f>IF(抽選!#REF!="","4",抽選!#REF!)</f>
        <v>#REF!</v>
      </c>
      <c r="C11" s="156" t="e">
        <f>IF(抽選!#REF!="","6",抽選!#REF!)</f>
        <v>#REF!</v>
      </c>
      <c r="D11" s="150"/>
      <c r="E11" s="156" t="e">
        <f>IF(抽選!#REF!="","4",抽選!#REF!)</f>
        <v>#REF!</v>
      </c>
      <c r="F11" s="156" t="e">
        <f>IF(抽選!#REF!="","6",抽選!#REF!)</f>
        <v>#REF!</v>
      </c>
      <c r="G11" s="34" t="str">
        <f>IF('抽選'!B5="","4",'抽選'!B5)</f>
        <v>湊中</v>
      </c>
      <c r="H11" s="161" t="e">
        <f>IF(抽選!#REF!="","4",抽選!#REF!)</f>
        <v>#REF!</v>
      </c>
      <c r="I11" s="161" t="e">
        <f>IF(抽選!#REF!="","6",抽選!#REF!)</f>
        <v>#REF!</v>
      </c>
      <c r="J11" s="150"/>
      <c r="K11" s="161" t="e">
        <f>IF(抽選!#REF!="","4",抽選!#REF!)</f>
        <v>#REF!</v>
      </c>
      <c r="L11" s="161" t="e">
        <f>IF(抽選!#REF!="","6",抽選!#REF!)</f>
        <v>#REF!</v>
      </c>
      <c r="M11" s="151" t="s">
        <v>95</v>
      </c>
      <c r="N11" s="152"/>
      <c r="O11" s="153"/>
    </row>
    <row r="12" spans="1:15" ht="13.5">
      <c r="A12" s="155">
        <v>0.5694444444444444</v>
      </c>
      <c r="B12" s="156" t="str">
        <f>IF('抽選'!B2="","1",'抽選'!B2)</f>
        <v>青葉中</v>
      </c>
      <c r="C12" s="156" t="str">
        <f>IF('抽選'!B4="","3",'抽選'!B4)</f>
        <v>矢本二中</v>
      </c>
      <c r="D12" s="150" t="s">
        <v>89</v>
      </c>
      <c r="E12" s="156" t="str">
        <f>IF('抽選'!B6="","5",'抽選'!B6)</f>
        <v>万石浦中</v>
      </c>
      <c r="F12" s="156" t="str">
        <f>IF('抽選'!B7="","6",'抽選'!B7)</f>
        <v>雄勝中</v>
      </c>
      <c r="G12" s="33" t="str">
        <f>IF('抽選'!B3="","2",'抽選'!B3)</f>
        <v>山下中</v>
      </c>
      <c r="H12" s="160" t="str">
        <f>IF('抽選'!B11="","10",'抽選'!B11)</f>
        <v>女川一中</v>
      </c>
      <c r="I12" s="160" t="str">
        <f>IF('抽選'!B12="","11",'抽選'!B12)</f>
        <v>住吉中</v>
      </c>
      <c r="J12" s="150" t="s">
        <v>89</v>
      </c>
      <c r="K12" s="160" t="str">
        <f>IF('抽選'!B8="","7",'抽選'!B8)</f>
        <v>矢本一中</v>
      </c>
      <c r="L12" s="160" t="str">
        <f>IF('抽選'!B10="","9",'抽選'!B10)</f>
        <v>蛇田中</v>
      </c>
      <c r="M12" s="35" t="str">
        <f>IF('抽選'!B15="","6",'抽選'!B15)</f>
        <v>6</v>
      </c>
      <c r="N12" s="36" t="str">
        <f>IF('抽選'!B13="","12",'抽選'!B13)</f>
        <v>門脇中</v>
      </c>
      <c r="O12" s="37" t="str">
        <f>IF('抽選'!B14="","13",'抽選'!B14)</f>
        <v>河南東中</v>
      </c>
    </row>
    <row r="13" spans="1:15" ht="13.5">
      <c r="A13" s="155"/>
      <c r="B13" s="156" t="e">
        <f>IF(抽選!#REF!="","4",抽選!#REF!)</f>
        <v>#REF!</v>
      </c>
      <c r="C13" s="156" t="e">
        <f>IF(抽選!#REF!="","6",抽選!#REF!)</f>
        <v>#REF!</v>
      </c>
      <c r="D13" s="150"/>
      <c r="E13" s="156" t="e">
        <f>IF(抽選!#REF!="","4",抽選!#REF!)</f>
        <v>#REF!</v>
      </c>
      <c r="F13" s="156" t="e">
        <f>IF(抽選!#REF!="","6",抽選!#REF!)</f>
        <v>#REF!</v>
      </c>
      <c r="G13" s="34" t="str">
        <f>IF('抽選'!B5="","4",'抽選'!B5)</f>
        <v>湊中</v>
      </c>
      <c r="H13" s="161" t="e">
        <f>IF(抽選!#REF!="","4",抽選!#REF!)</f>
        <v>#REF!</v>
      </c>
      <c r="I13" s="161" t="e">
        <f>IF(抽選!#REF!="","6",抽選!#REF!)</f>
        <v>#REF!</v>
      </c>
      <c r="J13" s="150"/>
      <c r="K13" s="161" t="e">
        <f>IF(抽選!#REF!="","4",抽選!#REF!)</f>
        <v>#REF!</v>
      </c>
      <c r="L13" s="161" t="e">
        <f>IF(抽選!#REF!="","6",抽選!#REF!)</f>
        <v>#REF!</v>
      </c>
      <c r="M13" s="151" t="s">
        <v>94</v>
      </c>
      <c r="N13" s="152"/>
      <c r="O13" s="153"/>
    </row>
    <row r="14" spans="1:15" ht="13.5">
      <c r="A14" s="155">
        <v>0.6180555555555556</v>
      </c>
      <c r="B14" s="156" t="str">
        <f>IF('抽選'!B5="","4",'抽選'!B5)</f>
        <v>湊中</v>
      </c>
      <c r="C14" s="156" t="str">
        <f>IF('抽選'!B7="","6",'抽選'!B7)</f>
        <v>雄勝中</v>
      </c>
      <c r="D14" s="150" t="s">
        <v>89</v>
      </c>
      <c r="E14" s="156" t="str">
        <f>IF('抽選'!B2="","1",'抽選'!B2)</f>
        <v>青葉中</v>
      </c>
      <c r="F14" s="156" t="str">
        <f>IF('抽選'!B4="","3",'抽選'!B4)</f>
        <v>矢本二中</v>
      </c>
      <c r="G14" s="33" t="str">
        <f>IF('抽選'!B3="","2",'抽選'!B3)</f>
        <v>山下中</v>
      </c>
      <c r="H14" s="160" t="str">
        <f>IF('抽選'!B9="","8",'抽選'!B9)</f>
        <v>渡波中</v>
      </c>
      <c r="I14" s="160" t="str">
        <f>IF('抽選'!B10="","9",'抽選'!B10)</f>
        <v>蛇田中</v>
      </c>
      <c r="J14" s="150" t="s">
        <v>89</v>
      </c>
      <c r="K14" s="150" t="s">
        <v>89</v>
      </c>
      <c r="L14" s="160" t="str">
        <f>IF('抽選'!B11="","10",'抽選'!B11)</f>
        <v>女川一中</v>
      </c>
      <c r="M14" s="35" t="str">
        <f>IF('抽選'!B8="","7",'抽選'!B8)</f>
        <v>矢本一中</v>
      </c>
      <c r="N14" s="36"/>
      <c r="O14" s="37"/>
    </row>
    <row r="15" spans="1:15" ht="13.5">
      <c r="A15" s="155"/>
      <c r="B15" s="156" t="e">
        <f>IF(抽選!#REF!="","4",抽選!#REF!)</f>
        <v>#REF!</v>
      </c>
      <c r="C15" s="156" t="e">
        <f>IF(抽選!#REF!="","6",抽選!#REF!)</f>
        <v>#REF!</v>
      </c>
      <c r="D15" s="150"/>
      <c r="E15" s="156" t="e">
        <f>IF(抽選!#REF!="","4",抽選!#REF!)</f>
        <v>#REF!</v>
      </c>
      <c r="F15" s="156" t="e">
        <f>IF(抽選!#REF!="","6",抽選!#REF!)</f>
        <v>#REF!</v>
      </c>
      <c r="G15" s="34" t="str">
        <f>IF('抽選'!B6="","5",'抽選'!B6)</f>
        <v>万石浦中</v>
      </c>
      <c r="H15" s="161" t="e">
        <f>IF(抽選!#REF!="","4",抽選!#REF!)</f>
        <v>#REF!</v>
      </c>
      <c r="I15" s="161" t="e">
        <f>IF(抽選!#REF!="","6",抽選!#REF!)</f>
        <v>#REF!</v>
      </c>
      <c r="J15" s="150"/>
      <c r="K15" s="150"/>
      <c r="L15" s="161" t="e">
        <f>IF(抽選!#REF!="","6",抽選!#REF!)</f>
        <v>#REF!</v>
      </c>
      <c r="M15" s="151" t="s">
        <v>95</v>
      </c>
      <c r="N15" s="152"/>
      <c r="O15" s="153"/>
    </row>
    <row r="16" spans="1:15" ht="13.5">
      <c r="A16" s="155">
        <v>0.6180555555555556</v>
      </c>
      <c r="B16" s="162"/>
      <c r="C16" s="162"/>
      <c r="D16" s="162"/>
      <c r="E16" s="162"/>
      <c r="F16" s="162"/>
      <c r="G16" s="162"/>
      <c r="H16" s="160" t="str">
        <f>IF('抽選'!B13="","12",'抽選'!B13)</f>
        <v>門脇中</v>
      </c>
      <c r="I16" s="160" t="str">
        <f>IF('抽選'!B14="","13",'抽選'!B14)</f>
        <v>河南東中</v>
      </c>
      <c r="J16" s="150" t="s">
        <v>89</v>
      </c>
      <c r="K16" s="150" t="s">
        <v>89</v>
      </c>
      <c r="L16" s="160" t="str">
        <f>IF('抽選'!B12="","11",'抽選'!B12)</f>
        <v>住吉中</v>
      </c>
      <c r="M16" s="35"/>
      <c r="N16" s="36"/>
      <c r="O16" s="37"/>
    </row>
    <row r="17" spans="1:15" ht="13.5">
      <c r="A17" s="155"/>
      <c r="B17" s="162"/>
      <c r="C17" s="162"/>
      <c r="D17" s="162"/>
      <c r="E17" s="162"/>
      <c r="F17" s="162"/>
      <c r="G17" s="162"/>
      <c r="H17" s="161" t="e">
        <f>IF(抽選!#REF!="","4",抽選!#REF!)</f>
        <v>#REF!</v>
      </c>
      <c r="I17" s="161" t="e">
        <f>IF(抽選!#REF!="","6",抽選!#REF!)</f>
        <v>#REF!</v>
      </c>
      <c r="J17" s="150"/>
      <c r="K17" s="150"/>
      <c r="L17" s="161" t="e">
        <f>IF(抽選!#REF!="","6",抽選!#REF!)</f>
        <v>#REF!</v>
      </c>
      <c r="M17" s="151" t="s">
        <v>94</v>
      </c>
      <c r="N17" s="152"/>
      <c r="O17" s="153"/>
    </row>
    <row r="18" ht="13.5">
      <c r="A18" t="s">
        <v>103</v>
      </c>
    </row>
    <row r="19" spans="1:15" ht="13.5">
      <c r="A19" s="31"/>
      <c r="B19" s="157" t="s">
        <v>93</v>
      </c>
      <c r="C19" s="157"/>
      <c r="D19" s="157"/>
      <c r="E19" s="157"/>
      <c r="F19" s="157"/>
      <c r="G19" s="157"/>
      <c r="H19" s="157" t="s">
        <v>92</v>
      </c>
      <c r="I19" s="157"/>
      <c r="J19" s="157"/>
      <c r="K19" s="157"/>
      <c r="L19" s="157"/>
      <c r="M19" s="157"/>
      <c r="N19" s="158"/>
      <c r="O19" s="158"/>
    </row>
    <row r="20" spans="1:15" ht="13.5">
      <c r="A20" s="31"/>
      <c r="B20" s="32" t="s">
        <v>85</v>
      </c>
      <c r="C20" s="32" t="s">
        <v>85</v>
      </c>
      <c r="D20" s="32" t="s">
        <v>86</v>
      </c>
      <c r="E20" s="32" t="s">
        <v>87</v>
      </c>
      <c r="F20" s="32" t="s">
        <v>87</v>
      </c>
      <c r="G20" s="32" t="s">
        <v>88</v>
      </c>
      <c r="H20" s="32" t="s">
        <v>85</v>
      </c>
      <c r="I20" s="32" t="s">
        <v>85</v>
      </c>
      <c r="J20" s="32" t="s">
        <v>86</v>
      </c>
      <c r="K20" s="32" t="s">
        <v>87</v>
      </c>
      <c r="L20" s="32" t="s">
        <v>87</v>
      </c>
      <c r="M20" s="157" t="s">
        <v>88</v>
      </c>
      <c r="N20" s="158"/>
      <c r="O20" s="158"/>
    </row>
    <row r="21" spans="1:15" ht="13.5">
      <c r="A21" s="155">
        <v>0.375</v>
      </c>
      <c r="B21" s="154" t="str">
        <f>IF('抽選'!B20="","C1",'抽選'!B20)</f>
        <v>C1</v>
      </c>
      <c r="C21" s="154" t="str">
        <f>IF('抽選'!B22="","D1",'抽選'!B22)</f>
        <v>D1</v>
      </c>
      <c r="D21" s="150" t="s">
        <v>89</v>
      </c>
      <c r="E21" s="156" t="str">
        <f>IF('抽選'!B17="","A2",'抽選'!B17)</f>
        <v>A2</v>
      </c>
      <c r="F21" s="156" t="str">
        <f>IF('抽選'!B19="","B2",'抽選'!B19)</f>
        <v>B2</v>
      </c>
      <c r="G21" s="33"/>
      <c r="H21" s="154" t="str">
        <f>IF('抽選'!B16="","A1",'抽選'!B16)</f>
        <v>A1</v>
      </c>
      <c r="I21" s="154" t="str">
        <f>IF('抽選'!B18="","B1",'抽選'!B18)</f>
        <v>B1</v>
      </c>
      <c r="J21" s="150" t="s">
        <v>89</v>
      </c>
      <c r="K21" s="154" t="str">
        <f>IF('抽選'!B21="","C2",'抽選'!B21)</f>
        <v>C2</v>
      </c>
      <c r="L21" s="154" t="str">
        <f>IF('抽選'!B23="","D2",'抽選'!B23)</f>
        <v>D2</v>
      </c>
      <c r="M21" s="35"/>
      <c r="N21" s="36"/>
      <c r="O21" s="37"/>
    </row>
    <row r="22" spans="1:15" ht="13.5">
      <c r="A22" s="155"/>
      <c r="B22" s="154"/>
      <c r="C22" s="154"/>
      <c r="D22" s="150"/>
      <c r="E22" s="156"/>
      <c r="F22" s="156"/>
      <c r="G22" s="34"/>
      <c r="H22" s="154"/>
      <c r="I22" s="154"/>
      <c r="J22" s="150"/>
      <c r="K22" s="154"/>
      <c r="L22" s="154"/>
      <c r="M22" s="151" t="s">
        <v>90</v>
      </c>
      <c r="N22" s="152"/>
      <c r="O22" s="153"/>
    </row>
    <row r="23" spans="1:15" ht="13.5">
      <c r="A23" s="155">
        <v>0.4375</v>
      </c>
      <c r="B23" s="156" t="str">
        <f>IF('抽選'!B17="","A2",'抽選'!B17)</f>
        <v>A2</v>
      </c>
      <c r="C23" s="156" t="str">
        <f>IF('抽選'!B19="","B2",'抽選'!B19)</f>
        <v>B2</v>
      </c>
      <c r="D23" s="150" t="s">
        <v>89</v>
      </c>
      <c r="E23" s="154" t="str">
        <f>IF('抽選'!B20="","C1",'抽選'!B20)</f>
        <v>C1</v>
      </c>
      <c r="F23" s="154" t="str">
        <f>IF('抽選'!B22="","D1",'抽選'!B22)</f>
        <v>D1</v>
      </c>
      <c r="G23" s="33"/>
      <c r="H23" s="154" t="str">
        <f>IF('抽選'!B23="","D2",'抽選'!B23)</f>
        <v>D2</v>
      </c>
      <c r="I23" s="154" t="str">
        <f>IF('抽選'!B21="","C2",'抽選'!B21)</f>
        <v>C2</v>
      </c>
      <c r="J23" s="150" t="s">
        <v>89</v>
      </c>
      <c r="K23" s="154" t="str">
        <f>IF('抽選'!B16="","A1",'抽選'!B16)</f>
        <v>A1</v>
      </c>
      <c r="L23" s="154" t="str">
        <f>IF('抽選'!B18="","B1",'抽選'!B18)</f>
        <v>B1</v>
      </c>
      <c r="M23" s="35"/>
      <c r="N23" s="36"/>
      <c r="O23" s="37"/>
    </row>
    <row r="24" spans="1:15" ht="13.5">
      <c r="A24" s="155"/>
      <c r="B24" s="156"/>
      <c r="C24" s="156"/>
      <c r="D24" s="150"/>
      <c r="E24" s="154"/>
      <c r="F24" s="154"/>
      <c r="G24" s="34"/>
      <c r="H24" s="154"/>
      <c r="I24" s="154"/>
      <c r="J24" s="150"/>
      <c r="K24" s="154"/>
      <c r="L24" s="154"/>
      <c r="M24" s="151" t="s">
        <v>91</v>
      </c>
      <c r="N24" s="152"/>
      <c r="O24" s="153"/>
    </row>
    <row r="25" spans="1:15" ht="13.5">
      <c r="A25" s="155">
        <v>0.5416666666666666</v>
      </c>
      <c r="B25" s="154" t="str">
        <f>IF('抽選'!B20="","C1",'抽選'!B20)</f>
        <v>C1</v>
      </c>
      <c r="C25" s="156" t="str">
        <f>IF('抽選'!B17="","A2",'抽選'!B17)</f>
        <v>A2</v>
      </c>
      <c r="D25" s="150" t="s">
        <v>89</v>
      </c>
      <c r="E25" s="156" t="str">
        <f>IF('抽選'!B22="","D1",'抽選'!B22)</f>
        <v>D1</v>
      </c>
      <c r="F25" s="156" t="str">
        <f>IF('抽選'!B19="","B2",'抽選'!B19)</f>
        <v>B2</v>
      </c>
      <c r="G25" s="33"/>
      <c r="H25" s="154" t="str">
        <f>IF('抽選'!B16="","A1",'抽選'!B16)</f>
        <v>A1</v>
      </c>
      <c r="I25" s="159" t="str">
        <f>IF('抽選'!B23="","D2",'抽選'!B23)</f>
        <v>D2</v>
      </c>
      <c r="J25" s="150" t="s">
        <v>89</v>
      </c>
      <c r="K25" s="154" t="str">
        <f>IF('抽選'!B18="","B1",'抽選'!B18)</f>
        <v>B1</v>
      </c>
      <c r="L25" s="154" t="str">
        <f>IF('抽選'!B21="","C2",'抽選'!B21)</f>
        <v>C2</v>
      </c>
      <c r="M25" s="35"/>
      <c r="N25" s="36"/>
      <c r="O25" s="37"/>
    </row>
    <row r="26" spans="1:15" ht="13.5">
      <c r="A26" s="155"/>
      <c r="B26" s="154"/>
      <c r="C26" s="156"/>
      <c r="D26" s="150"/>
      <c r="E26" s="156"/>
      <c r="F26" s="156"/>
      <c r="G26" s="34"/>
      <c r="H26" s="154"/>
      <c r="I26" s="159"/>
      <c r="J26" s="150"/>
      <c r="K26" s="154"/>
      <c r="L26" s="154"/>
      <c r="M26" s="151" t="s">
        <v>90</v>
      </c>
      <c r="N26" s="152"/>
      <c r="O26" s="153"/>
    </row>
    <row r="27" spans="1:15" ht="13.5">
      <c r="A27" s="155">
        <v>0.6041666666666666</v>
      </c>
      <c r="B27" s="156" t="str">
        <f>IF('抽選'!B22="","D1",'抽選'!B22)</f>
        <v>D1</v>
      </c>
      <c r="C27" s="156" t="str">
        <f>IF('抽選'!B19="","B2",'抽選'!B19)</f>
        <v>B2</v>
      </c>
      <c r="D27" s="150" t="s">
        <v>89</v>
      </c>
      <c r="E27" s="154" t="str">
        <f>IF('抽選'!B20="","C1",'抽選'!B20)</f>
        <v>C1</v>
      </c>
      <c r="F27" s="156" t="str">
        <f>IF('抽選'!B17="","A2",'抽選'!B17)</f>
        <v>A2</v>
      </c>
      <c r="G27" s="33"/>
      <c r="H27" s="154" t="str">
        <f>IF('抽選'!B18="","B1",'抽選'!B18)</f>
        <v>B1</v>
      </c>
      <c r="I27" s="154" t="str">
        <f>IF('抽選'!B21="","C2",'抽選'!B21)</f>
        <v>C2</v>
      </c>
      <c r="J27" s="150" t="s">
        <v>89</v>
      </c>
      <c r="K27" s="154" t="str">
        <f>IF('抽選'!B16="","A1",'抽選'!B16)</f>
        <v>A1</v>
      </c>
      <c r="L27" s="159" t="str">
        <f>IF('抽選'!B23="","D2",'抽選'!B23)</f>
        <v>D2</v>
      </c>
      <c r="M27" s="35"/>
      <c r="N27" s="36"/>
      <c r="O27" s="37"/>
    </row>
    <row r="28" spans="1:15" ht="13.5">
      <c r="A28" s="155"/>
      <c r="B28" s="156"/>
      <c r="C28" s="156"/>
      <c r="D28" s="150"/>
      <c r="E28" s="154"/>
      <c r="F28" s="156"/>
      <c r="G28" s="34"/>
      <c r="H28" s="154"/>
      <c r="I28" s="154"/>
      <c r="J28" s="150"/>
      <c r="K28" s="154"/>
      <c r="L28" s="159"/>
      <c r="M28" s="151" t="s">
        <v>91</v>
      </c>
      <c r="N28" s="152"/>
      <c r="O28" s="153"/>
    </row>
    <row r="29" ht="13.5">
      <c r="A29" t="s">
        <v>104</v>
      </c>
    </row>
    <row r="30" spans="1:15" ht="13.5">
      <c r="A30" s="31"/>
      <c r="B30" s="157" t="s">
        <v>93</v>
      </c>
      <c r="C30" s="157"/>
      <c r="D30" s="157"/>
      <c r="E30" s="157"/>
      <c r="F30" s="157"/>
      <c r="G30" s="157"/>
      <c r="H30" s="157" t="s">
        <v>92</v>
      </c>
      <c r="I30" s="157"/>
      <c r="J30" s="157"/>
      <c r="K30" s="157"/>
      <c r="L30" s="157"/>
      <c r="M30" s="157"/>
      <c r="N30" s="158"/>
      <c r="O30" s="158"/>
    </row>
    <row r="31" spans="1:15" ht="13.5">
      <c r="A31" s="31"/>
      <c r="B31" s="32" t="s">
        <v>85</v>
      </c>
      <c r="C31" s="32" t="s">
        <v>85</v>
      </c>
      <c r="D31" s="32" t="s">
        <v>86</v>
      </c>
      <c r="E31" s="32" t="s">
        <v>87</v>
      </c>
      <c r="F31" s="32" t="s">
        <v>87</v>
      </c>
      <c r="G31" s="32" t="s">
        <v>88</v>
      </c>
      <c r="H31" s="32" t="s">
        <v>85</v>
      </c>
      <c r="I31" s="32" t="s">
        <v>85</v>
      </c>
      <c r="J31" s="32" t="s">
        <v>86</v>
      </c>
      <c r="K31" s="32" t="s">
        <v>87</v>
      </c>
      <c r="L31" s="32" t="s">
        <v>87</v>
      </c>
      <c r="M31" s="157" t="s">
        <v>88</v>
      </c>
      <c r="N31" s="158"/>
      <c r="O31" s="158"/>
    </row>
    <row r="32" spans="1:15" ht="13.5">
      <c r="A32" s="155">
        <v>0.375</v>
      </c>
      <c r="B32" s="154" t="str">
        <f>IF('抽選'!B17="","A2",'抽選'!B17)</f>
        <v>A2</v>
      </c>
      <c r="C32" s="154" t="str">
        <f>IF('抽選'!B22="","D1",'抽選'!B22)</f>
        <v>D1</v>
      </c>
      <c r="D32" s="150" t="s">
        <v>89</v>
      </c>
      <c r="E32" s="156" t="str">
        <f>IF('抽選'!B19="","B2",'抽選'!B19)</f>
        <v>B2</v>
      </c>
      <c r="F32" s="156" t="str">
        <f>IF('抽選'!B20="","C1",'抽選'!B20)</f>
        <v>C1</v>
      </c>
      <c r="G32" s="33"/>
      <c r="H32" s="154" t="str">
        <f>IF('抽選'!B23="","D2",'抽選'!B23)</f>
        <v>D2</v>
      </c>
      <c r="I32" s="154" t="str">
        <f>IF('抽選'!B18="","B1",'抽選'!B18)</f>
        <v>B1</v>
      </c>
      <c r="J32" s="150" t="s">
        <v>89</v>
      </c>
      <c r="K32" s="154" t="str">
        <f>IF('抽選'!B16="","A1",'抽選'!B16)</f>
        <v>A1</v>
      </c>
      <c r="L32" s="154" t="str">
        <f>IF('抽選'!B21="","C2",'抽選'!B21)</f>
        <v>C2</v>
      </c>
      <c r="M32" s="35"/>
      <c r="N32" s="36"/>
      <c r="O32" s="37"/>
    </row>
    <row r="33" spans="1:15" ht="13.5">
      <c r="A33" s="155"/>
      <c r="B33" s="154"/>
      <c r="C33" s="154"/>
      <c r="D33" s="150"/>
      <c r="E33" s="156"/>
      <c r="F33" s="156"/>
      <c r="G33" s="34"/>
      <c r="H33" s="154"/>
      <c r="I33" s="154"/>
      <c r="J33" s="150"/>
      <c r="K33" s="154"/>
      <c r="L33" s="154"/>
      <c r="M33" s="151" t="s">
        <v>90</v>
      </c>
      <c r="N33" s="152"/>
      <c r="O33" s="153"/>
    </row>
    <row r="34" spans="1:15" ht="13.5">
      <c r="A34" s="155">
        <v>0.4375</v>
      </c>
      <c r="B34" s="156" t="str">
        <f>IF('抽選'!B20="","C1",'抽選'!B20)</f>
        <v>C1</v>
      </c>
      <c r="C34" s="156" t="str">
        <f>IF('抽選'!B19="","B2",'抽選'!B19)</f>
        <v>B2</v>
      </c>
      <c r="D34" s="150" t="s">
        <v>89</v>
      </c>
      <c r="E34" s="154" t="str">
        <f>IF('抽選'!B17="","A2",'抽選'!B17)</f>
        <v>A2</v>
      </c>
      <c r="F34" s="154" t="str">
        <f>IF('抽選'!B22="","D1",'抽選'!B22)</f>
        <v>D1</v>
      </c>
      <c r="G34" s="33"/>
      <c r="H34" s="154" t="str">
        <f>IF('抽選'!B16="","A1",'抽選'!B16)</f>
        <v>A1</v>
      </c>
      <c r="I34" s="154" t="str">
        <f>IF('抽選'!B21="","C2",'抽選'!B21)</f>
        <v>C2</v>
      </c>
      <c r="J34" s="150" t="s">
        <v>89</v>
      </c>
      <c r="K34" s="154" t="str">
        <f>IF('抽選'!B23="","D2",'抽選'!B23)</f>
        <v>D2</v>
      </c>
      <c r="L34" s="154" t="str">
        <f>IF('抽選'!B18="","B1",'抽選'!B18)</f>
        <v>B1</v>
      </c>
      <c r="M34" s="35"/>
      <c r="N34" s="36"/>
      <c r="O34" s="37"/>
    </row>
    <row r="35" spans="1:15" ht="13.5">
      <c r="A35" s="155"/>
      <c r="B35" s="156"/>
      <c r="C35" s="156"/>
      <c r="D35" s="150"/>
      <c r="E35" s="154"/>
      <c r="F35" s="154"/>
      <c r="G35" s="34"/>
      <c r="H35" s="154"/>
      <c r="I35" s="154"/>
      <c r="J35" s="150"/>
      <c r="K35" s="154"/>
      <c r="L35" s="154"/>
      <c r="M35" s="151" t="s">
        <v>91</v>
      </c>
      <c r="N35" s="152"/>
      <c r="O35" s="153"/>
    </row>
    <row r="36" ht="13.5">
      <c r="A36" t="s">
        <v>110</v>
      </c>
    </row>
    <row r="37" spans="1:15" ht="13.5">
      <c r="A37" s="155">
        <v>0.5416666666666666</v>
      </c>
      <c r="B37" s="156" t="s">
        <v>106</v>
      </c>
      <c r="C37" s="156" t="s">
        <v>107</v>
      </c>
      <c r="D37" s="150" t="s">
        <v>89</v>
      </c>
      <c r="E37" s="150" t="s">
        <v>89</v>
      </c>
      <c r="F37" s="150" t="s">
        <v>89</v>
      </c>
      <c r="G37" s="33"/>
      <c r="H37" s="156" t="s">
        <v>108</v>
      </c>
      <c r="I37" s="156" t="s">
        <v>109</v>
      </c>
      <c r="J37" s="150" t="s">
        <v>89</v>
      </c>
      <c r="K37" s="150" t="s">
        <v>89</v>
      </c>
      <c r="L37" s="150" t="s">
        <v>89</v>
      </c>
      <c r="M37" s="35"/>
      <c r="N37" s="36"/>
      <c r="O37" s="37"/>
    </row>
    <row r="38" spans="1:15" ht="13.5">
      <c r="A38" s="155"/>
      <c r="B38" s="156"/>
      <c r="C38" s="156"/>
      <c r="D38" s="150"/>
      <c r="E38" s="150"/>
      <c r="F38" s="150"/>
      <c r="G38" s="34"/>
      <c r="H38" s="156"/>
      <c r="I38" s="156"/>
      <c r="J38" s="150"/>
      <c r="K38" s="150"/>
      <c r="L38" s="150"/>
      <c r="M38" s="151" t="s">
        <v>105</v>
      </c>
      <c r="N38" s="152"/>
      <c r="O38" s="153"/>
    </row>
  </sheetData>
  <sheetProtection/>
  <mergeCells count="178">
    <mergeCell ref="H4:H5"/>
    <mergeCell ref="I4:I5"/>
    <mergeCell ref="D4:D5"/>
    <mergeCell ref="E4:E5"/>
    <mergeCell ref="F4:F5"/>
    <mergeCell ref="K4:K5"/>
    <mergeCell ref="A6:A7"/>
    <mergeCell ref="B6:B7"/>
    <mergeCell ref="C6:C7"/>
    <mergeCell ref="D6:D7"/>
    <mergeCell ref="B2:G2"/>
    <mergeCell ref="A4:A5"/>
    <mergeCell ref="B4:B5"/>
    <mergeCell ref="C4:C5"/>
    <mergeCell ref="E6:E7"/>
    <mergeCell ref="F6:F7"/>
    <mergeCell ref="M9:O9"/>
    <mergeCell ref="A8:A9"/>
    <mergeCell ref="H8:H9"/>
    <mergeCell ref="I8:I9"/>
    <mergeCell ref="J8:J9"/>
    <mergeCell ref="D8:D9"/>
    <mergeCell ref="E8:E9"/>
    <mergeCell ref="F8:F9"/>
    <mergeCell ref="B8:B9"/>
    <mergeCell ref="C8:C9"/>
    <mergeCell ref="H10:H11"/>
    <mergeCell ref="I10:I11"/>
    <mergeCell ref="J10:J11"/>
    <mergeCell ref="K10:K11"/>
    <mergeCell ref="A10:A11"/>
    <mergeCell ref="C10:C11"/>
    <mergeCell ref="D10:D11"/>
    <mergeCell ref="E10:E11"/>
    <mergeCell ref="L10:L11"/>
    <mergeCell ref="B10:B11"/>
    <mergeCell ref="F10:F11"/>
    <mergeCell ref="L14:L15"/>
    <mergeCell ref="B14:B15"/>
    <mergeCell ref="K12:K13"/>
    <mergeCell ref="L12:L13"/>
    <mergeCell ref="B12:B13"/>
    <mergeCell ref="C12:C13"/>
    <mergeCell ref="H12:H13"/>
    <mergeCell ref="I12:I13"/>
    <mergeCell ref="J12:J13"/>
    <mergeCell ref="D14:D15"/>
    <mergeCell ref="E14:E15"/>
    <mergeCell ref="F14:F15"/>
    <mergeCell ref="H14:H15"/>
    <mergeCell ref="I14:I15"/>
    <mergeCell ref="J14:J15"/>
    <mergeCell ref="A16:A17"/>
    <mergeCell ref="H16:H17"/>
    <mergeCell ref="I16:I17"/>
    <mergeCell ref="J16:J17"/>
    <mergeCell ref="D12:D13"/>
    <mergeCell ref="E12:E13"/>
    <mergeCell ref="F12:F13"/>
    <mergeCell ref="A14:A15"/>
    <mergeCell ref="A12:A13"/>
    <mergeCell ref="C14:C15"/>
    <mergeCell ref="B16:B17"/>
    <mergeCell ref="C16:C17"/>
    <mergeCell ref="D16:D17"/>
    <mergeCell ref="E16:E17"/>
    <mergeCell ref="F16:F17"/>
    <mergeCell ref="G16:G17"/>
    <mergeCell ref="J6:J7"/>
    <mergeCell ref="K6:K7"/>
    <mergeCell ref="L6:L7"/>
    <mergeCell ref="J4:J5"/>
    <mergeCell ref="K16:K17"/>
    <mergeCell ref="L16:L17"/>
    <mergeCell ref="K14:K15"/>
    <mergeCell ref="K8:K9"/>
    <mergeCell ref="L8:L9"/>
    <mergeCell ref="L4:L5"/>
    <mergeCell ref="M11:O11"/>
    <mergeCell ref="M13:O13"/>
    <mergeCell ref="M15:O15"/>
    <mergeCell ref="M17:O17"/>
    <mergeCell ref="M3:O3"/>
    <mergeCell ref="H2:O2"/>
    <mergeCell ref="M5:O5"/>
    <mergeCell ref="M7:O7"/>
    <mergeCell ref="H6:H7"/>
    <mergeCell ref="I6:I7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B19:G19"/>
    <mergeCell ref="H19:O19"/>
    <mergeCell ref="M20:O20"/>
    <mergeCell ref="H21:H22"/>
    <mergeCell ref="H25:H26"/>
    <mergeCell ref="M22:O22"/>
    <mergeCell ref="A23:A24"/>
    <mergeCell ref="B23:B24"/>
    <mergeCell ref="C23:C24"/>
    <mergeCell ref="D23:D24"/>
    <mergeCell ref="E23:E24"/>
    <mergeCell ref="F23:F24"/>
    <mergeCell ref="H23:H24"/>
    <mergeCell ref="I23:I24"/>
    <mergeCell ref="A25:A26"/>
    <mergeCell ref="B25:B26"/>
    <mergeCell ref="C25:C26"/>
    <mergeCell ref="D25:D26"/>
    <mergeCell ref="E25:E26"/>
    <mergeCell ref="F25:F26"/>
    <mergeCell ref="J25:J26"/>
    <mergeCell ref="K25:K26"/>
    <mergeCell ref="L25:L26"/>
    <mergeCell ref="K23:K24"/>
    <mergeCell ref="L23:L24"/>
    <mergeCell ref="M24:O24"/>
    <mergeCell ref="J23:J24"/>
    <mergeCell ref="A27:A28"/>
    <mergeCell ref="B27:B28"/>
    <mergeCell ref="C27:C28"/>
    <mergeCell ref="D27:D28"/>
    <mergeCell ref="E27:E28"/>
    <mergeCell ref="F27:F28"/>
    <mergeCell ref="K27:K28"/>
    <mergeCell ref="L27:L28"/>
    <mergeCell ref="M28:O28"/>
    <mergeCell ref="B30:G30"/>
    <mergeCell ref="H30:O30"/>
    <mergeCell ref="M26:O26"/>
    <mergeCell ref="H27:H28"/>
    <mergeCell ref="I27:I28"/>
    <mergeCell ref="J27:J28"/>
    <mergeCell ref="I25:I26"/>
    <mergeCell ref="M31:O31"/>
    <mergeCell ref="A32:A33"/>
    <mergeCell ref="B32:B33"/>
    <mergeCell ref="C32:C33"/>
    <mergeCell ref="D32:D33"/>
    <mergeCell ref="E32:E33"/>
    <mergeCell ref="F32:F33"/>
    <mergeCell ref="H32:H33"/>
    <mergeCell ref="I32:I33"/>
    <mergeCell ref="J32:J33"/>
    <mergeCell ref="K32:K33"/>
    <mergeCell ref="L32:L33"/>
    <mergeCell ref="M33:O33"/>
    <mergeCell ref="A34:A35"/>
    <mergeCell ref="B34:B35"/>
    <mergeCell ref="C34:C35"/>
    <mergeCell ref="D34:D35"/>
    <mergeCell ref="E34:E35"/>
    <mergeCell ref="F34:F35"/>
    <mergeCell ref="H34:H35"/>
    <mergeCell ref="H37:H38"/>
    <mergeCell ref="I37:I38"/>
    <mergeCell ref="J37:J38"/>
    <mergeCell ref="I34:I35"/>
    <mergeCell ref="J34:J35"/>
    <mergeCell ref="K34:K35"/>
    <mergeCell ref="K37:K38"/>
    <mergeCell ref="L37:L38"/>
    <mergeCell ref="M38:O38"/>
    <mergeCell ref="M35:O35"/>
    <mergeCell ref="L34:L35"/>
    <mergeCell ref="A37:A38"/>
    <mergeCell ref="B37:B38"/>
    <mergeCell ref="C37:C38"/>
    <mergeCell ref="D37:D38"/>
    <mergeCell ref="E37:E38"/>
    <mergeCell ref="F37:F3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4" sqref="B14"/>
    </sheetView>
  </sheetViews>
  <sheetFormatPr defaultColWidth="9.00390625" defaultRowHeight="13.5"/>
  <sheetData>
    <row r="1" spans="1:2" ht="13.5">
      <c r="A1" s="3" t="s">
        <v>77</v>
      </c>
      <c r="B1" s="3"/>
    </row>
    <row r="2" spans="1:2" ht="13.5">
      <c r="A2" s="3">
        <v>1</v>
      </c>
      <c r="B2" s="3" t="s">
        <v>155</v>
      </c>
    </row>
    <row r="3" spans="1:2" ht="13.5">
      <c r="A3" s="3">
        <v>2</v>
      </c>
      <c r="B3" s="3" t="s">
        <v>156</v>
      </c>
    </row>
    <row r="4" spans="1:2" ht="13.5">
      <c r="A4" s="3">
        <v>3</v>
      </c>
      <c r="B4" s="3" t="s">
        <v>157</v>
      </c>
    </row>
    <row r="5" spans="1:2" ht="13.5">
      <c r="A5" s="3">
        <v>4</v>
      </c>
      <c r="B5" s="3" t="s">
        <v>158</v>
      </c>
    </row>
    <row r="6" spans="1:2" ht="13.5">
      <c r="A6" s="3">
        <v>5</v>
      </c>
      <c r="B6" s="3" t="s">
        <v>159</v>
      </c>
    </row>
    <row r="7" spans="1:2" ht="13.5">
      <c r="A7" s="3">
        <v>6</v>
      </c>
      <c r="B7" s="3" t="s">
        <v>160</v>
      </c>
    </row>
    <row r="8" spans="1:2" ht="13.5">
      <c r="A8" s="3">
        <v>7</v>
      </c>
      <c r="B8" s="3" t="s">
        <v>161</v>
      </c>
    </row>
    <row r="9" spans="1:2" ht="13.5">
      <c r="A9" s="3">
        <v>8</v>
      </c>
      <c r="B9" s="3" t="s">
        <v>162</v>
      </c>
    </row>
    <row r="10" spans="1:2" ht="13.5">
      <c r="A10" s="3">
        <v>9</v>
      </c>
      <c r="B10" s="3" t="s">
        <v>163</v>
      </c>
    </row>
    <row r="11" spans="1:2" ht="13.5">
      <c r="A11" s="3">
        <v>10</v>
      </c>
      <c r="B11" s="3" t="s">
        <v>164</v>
      </c>
    </row>
    <row r="12" spans="1:2" ht="13.5">
      <c r="A12" s="3">
        <v>11</v>
      </c>
      <c r="B12" s="3" t="s">
        <v>166</v>
      </c>
    </row>
    <row r="13" spans="1:2" ht="13.5">
      <c r="A13" s="3">
        <v>12</v>
      </c>
      <c r="B13" s="3" t="s">
        <v>167</v>
      </c>
    </row>
    <row r="14" spans="1:2" ht="13.5">
      <c r="A14" s="3">
        <v>13</v>
      </c>
      <c r="B14" s="3" t="s">
        <v>165</v>
      </c>
    </row>
    <row r="15" ht="13.5">
      <c r="A15" t="s">
        <v>78</v>
      </c>
    </row>
    <row r="16" spans="1:3" ht="13.5">
      <c r="A16" t="s">
        <v>51</v>
      </c>
      <c r="C16" t="s">
        <v>118</v>
      </c>
    </row>
    <row r="17" spans="1:3" ht="13.5">
      <c r="A17" t="s">
        <v>37</v>
      </c>
      <c r="C17" t="s">
        <v>117</v>
      </c>
    </row>
    <row r="18" spans="1:3" ht="13.5">
      <c r="A18" t="s">
        <v>100</v>
      </c>
      <c r="C18" t="s">
        <v>116</v>
      </c>
    </row>
    <row r="19" spans="1:3" ht="13.5">
      <c r="A19" t="s">
        <v>99</v>
      </c>
      <c r="C19" t="s">
        <v>112</v>
      </c>
    </row>
    <row r="20" spans="1:3" ht="13.5">
      <c r="A20" t="s">
        <v>97</v>
      </c>
      <c r="C20" t="s">
        <v>113</v>
      </c>
    </row>
    <row r="21" spans="1:3" ht="13.5">
      <c r="A21" t="s">
        <v>102</v>
      </c>
      <c r="C21" t="s">
        <v>114</v>
      </c>
    </row>
    <row r="22" spans="1:3" ht="13.5">
      <c r="A22" t="s">
        <v>98</v>
      </c>
      <c r="C22" t="s">
        <v>115</v>
      </c>
    </row>
    <row r="23" spans="1:3" ht="13.5">
      <c r="A23" t="s">
        <v>101</v>
      </c>
      <c r="C23" t="s">
        <v>114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Ishinomaki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hirooyam</dc:creator>
  <cp:keywords/>
  <dc:description/>
  <cp:lastModifiedBy>user</cp:lastModifiedBy>
  <cp:lastPrinted>2010-08-18T21:35:43Z</cp:lastPrinted>
  <dcterms:created xsi:type="dcterms:W3CDTF">2010-08-09T23:53:36Z</dcterms:created>
  <dcterms:modified xsi:type="dcterms:W3CDTF">2010-08-21T11:05:10Z</dcterms:modified>
  <cp:category/>
  <cp:version/>
  <cp:contentType/>
  <cp:contentStatus/>
</cp:coreProperties>
</file>